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fileserver\fitxers_departamentals\Departaments\Compres\CONCURSOS\2026_CONCURSOS\CSA\9_CSA_2026 Residus Sanitaris\2.PLECS\PCAP I QC\"/>
    </mc:Choice>
  </mc:AlternateContent>
  <xr:revisionPtr revIDLastSave="0" documentId="13_ncr:1_{0AFAF9F4-05B8-4461-A7D0-24C939875B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2 PCAP. LOT 2" sheetId="1" r:id="rId1"/>
  </sheets>
  <externalReferences>
    <externalReference r:id="rId2"/>
  </externalReferences>
  <definedNames>
    <definedName name="_xlnm.Print_Area" localSheetId="0">'Annex 2 PCAP. LOT 2'!$A$1:$N$70</definedName>
    <definedName name="CIRCUIT_LOGÍSTIC">'[1]Annex CA_Sostenibilitat'!$E$18:$E$21</definedName>
    <definedName name="CRITERI_D_AVALUACIÓ">'[1]Annex CA_Sostenibilitat'!$B$18:$B$21</definedName>
    <definedName name="EMBALATGE">'[1]Annex CA_Sostenibilitat'!$D$18:$D$21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K39" i="1"/>
  <c r="K38" i="1"/>
  <c r="K37" i="1"/>
  <c r="K31" i="1"/>
  <c r="G31" i="1"/>
  <c r="F40" i="1"/>
  <c r="F39" i="1"/>
  <c r="F38" i="1"/>
  <c r="F37" i="1"/>
  <c r="F31" i="1"/>
  <c r="D25" i="1"/>
  <c r="K25" i="1" s="1"/>
  <c r="M25" i="1" s="1"/>
  <c r="K26" i="1" l="1"/>
  <c r="M26" i="1" s="1"/>
  <c r="K28" i="1"/>
  <c r="M28" i="1" s="1"/>
  <c r="K29" i="1"/>
  <c r="M29" i="1" s="1"/>
  <c r="K30" i="1"/>
  <c r="M30" i="1" s="1"/>
  <c r="M32" i="1"/>
  <c r="M33" i="1"/>
  <c r="M34" i="1"/>
  <c r="M35" i="1"/>
  <c r="M38" i="1"/>
  <c r="M39" i="1"/>
  <c r="M40" i="1"/>
  <c r="G40" i="1"/>
  <c r="I40" i="1" s="1"/>
  <c r="G39" i="1"/>
  <c r="I39" i="1" s="1"/>
  <c r="G38" i="1"/>
  <c r="I38" i="1" s="1"/>
  <c r="I35" i="1"/>
  <c r="I34" i="1"/>
  <c r="I33" i="1"/>
  <c r="I32" i="1"/>
  <c r="G30" i="1"/>
  <c r="I30" i="1" s="1"/>
  <c r="G29" i="1"/>
  <c r="I29" i="1" s="1"/>
  <c r="G28" i="1"/>
  <c r="I28" i="1" s="1"/>
  <c r="G26" i="1"/>
  <c r="I26" i="1" s="1"/>
  <c r="G25" i="1"/>
  <c r="I25" i="1" s="1"/>
  <c r="M37" i="1"/>
  <c r="I36" i="1"/>
  <c r="M31" i="1"/>
  <c r="K27" i="1"/>
  <c r="M27" i="1" s="1"/>
  <c r="M36" i="1" l="1"/>
  <c r="G37" i="1"/>
  <c r="I37" i="1" s="1"/>
  <c r="I31" i="1"/>
  <c r="G27" i="1"/>
  <c r="K41" i="1" l="1"/>
  <c r="M41" i="1"/>
  <c r="I27" i="1"/>
  <c r="I41" i="1" s="1"/>
  <c r="G41" i="1"/>
</calcChain>
</file>

<file path=xl/sharedStrings.xml><?xml version="1.0" encoding="utf-8"?>
<sst xmlns="http://schemas.openxmlformats.org/spreadsheetml/2006/main" count="100" uniqueCount="75">
  <si>
    <t>TÍTOL EXPEDIENT:</t>
  </si>
  <si>
    <t>NÚMERO D'EXPEDIENT:</t>
  </si>
  <si>
    <t>NOM LICITADOR:</t>
  </si>
  <si>
    <r>
      <t xml:space="preserve">DOMICILI: </t>
    </r>
    <r>
      <rPr>
        <b/>
        <sz val="11"/>
        <rFont val="Calibri"/>
        <family val="2"/>
        <scheme val="minor"/>
      </rPr>
      <t xml:space="preserve">C/. </t>
    </r>
  </si>
  <si>
    <t>LOCALITAT:</t>
  </si>
  <si>
    <t xml:space="preserve">TELÈFON: </t>
  </si>
  <si>
    <t>CORREU ELECTRÒNIC:</t>
  </si>
  <si>
    <t>DADES DEL SIGNANT:</t>
  </si>
  <si>
    <t xml:space="preserve">NOM I COGNOMS: </t>
  </si>
  <si>
    <t xml:space="preserve">DNI: </t>
  </si>
  <si>
    <t>CÀRREC:</t>
  </si>
  <si>
    <t>SIGNAT I SEGELLAT:</t>
  </si>
  <si>
    <t xml:space="preserve">DATA: </t>
  </si>
  <si>
    <t>OFERTA ECONÒMICA</t>
  </si>
  <si>
    <t>Descripció</t>
  </si>
  <si>
    <t>ANNEX 2 PCAP OFERTA ECONÒMICA i ALTRES ASPECTES QUANTIFICABLES DE FORMA AUTOMÀTICA</t>
  </si>
  <si>
    <t>CRITERI DE VALORACIÓ AUTOMÀTICA</t>
  </si>
  <si>
    <t>VALOR REQUERIT</t>
  </si>
  <si>
    <t>VALOR OFERT</t>
  </si>
  <si>
    <t>Cal complimentar els camps "color blau"</t>
  </si>
  <si>
    <t>LOT:</t>
  </si>
  <si>
    <t>Ubicació</t>
  </si>
  <si>
    <t>% IVA</t>
  </si>
  <si>
    <t xml:space="preserve">PREU UNITARI DE L'OFERTA sense IVA 
</t>
  </si>
  <si>
    <t>HU Igualada</t>
  </si>
  <si>
    <t>TOTAL</t>
  </si>
  <si>
    <t>"Cero" emissions de la Dirección General de Tráfico (DGT),
ECO de la DGT
o
C o B de la DGT, o no en disposen</t>
  </si>
  <si>
    <t>CONTRACTACIÓ DEL SERVEI DE RECOLLIDA, TRACTAMENT I ELIMINACIÓ DELS RESIDUS SANITARIS I ALTRES RESIDUS PEL CONSORCI SANITARI DE L'ANOIA</t>
  </si>
  <si>
    <t>Format</t>
  </si>
  <si>
    <t>Quantitat anual estimada</t>
  </si>
  <si>
    <t>Freqüència recollida</t>
  </si>
  <si>
    <t>Preu unitari màxim licitació (IVA NO inclòs)</t>
  </si>
  <si>
    <t>Import TOTAL ANUAL licitació (IVA NO inclòs)</t>
  </si>
  <si>
    <t>Import  TOTAL anual licitació (IVA Inclòs)</t>
  </si>
  <si>
    <t>Sacs plàstic 80X140</t>
  </si>
  <si>
    <t xml:space="preserve">IMPORT TOTAL ANUAL DE L'OFERTA (IVA NO inclòs)
</t>
  </si>
  <si>
    <t>PREU TOTAL ANUAL DE L'OFERTA (IVA inclòs)</t>
  </si>
  <si>
    <t xml:space="preserve">Amb l'oferta s'aportarà la documentació del vehicle que hagi de realitzar el servei, indicant l'etiqueta ambiental segons la Dirección General de Tráfico (DGT). </t>
  </si>
  <si>
    <t>Lot 2. Servei de recollida, transport, tractament i eliminació dels residus assimilables a municipals i altres residus del Consorci Sanitari de l'Anoia</t>
  </si>
  <si>
    <r>
      <t xml:space="preserve">3.1. PREU </t>
    </r>
    <r>
      <rPr>
        <b/>
        <sz val="18"/>
        <rFont val="Calibri"/>
        <family val="2"/>
        <scheme val="minor"/>
      </rPr>
      <t>OFERTA ECONÒMICA DEL SERVEI DE RECOLLIDA, TRANSPORT, TRACTAMENT I ELIMINACIÓ DELS RESIDUS ASSIMILABLES A MUNICIPALS I ALTRES RESIDUS DEL CONSORCI SANITARI DE L'ANOIA</t>
    </r>
  </si>
  <si>
    <t>Envasos mesclats LER 150106</t>
  </si>
  <si>
    <t>Absorbents, materials de filtració (inclosos els filtres d'oli no especificats en cap altra categoria), draps de neteja i roba protectora contaminats per substàncies perilloses. LER 150202</t>
  </si>
  <si>
    <t>Residus tèxtil. LER 200110</t>
  </si>
  <si>
    <t>Pintures, tintes, adhesius i resines que contenen substàncies perilloses. LER 200127. Restes de pintura manteniment</t>
  </si>
  <si>
    <t>Gasos en recipients a pressió (inclosos els halons) que contenen substàncies perilloses. LER 160504. Aerosols. Envasos plens</t>
  </si>
  <si>
    <t>Envasos metàl·lics, inclosos els recipients a pressió buits, que contenen una matriu sòlida i porosa perillosa (per exemple, amiant). LER 150111. Aerosols. Envasos buits</t>
  </si>
  <si>
    <t>Absorbents, materials de filtració, draps de neteja i roba protectora diferents dels especificats en el codi 150202. LER 150203</t>
  </si>
  <si>
    <t xml:space="preserve">Fusta diferent de l'especificada en el codi 200137. LER 200138. </t>
  </si>
  <si>
    <t>Mescles de residus municipals. LER 200301. Banals</t>
  </si>
  <si>
    <t xml:space="preserve">Residus voluminosos. LER 200307. </t>
  </si>
  <si>
    <t>Residus mesclats de construcció i demolició diferents dels especificats en els codis 170901, 170902 i 170903. LER 170904. Runa d'obra</t>
  </si>
  <si>
    <t>Plastics. LER 200139</t>
  </si>
  <si>
    <t>Metalls. LER 200140. Ferralla</t>
  </si>
  <si>
    <t>Metalls. LER 200140. Acer Inoxidable</t>
  </si>
  <si>
    <t>Metalls. LER 200140. Coure</t>
  </si>
  <si>
    <t>Metalls. LER 200140. Alumini</t>
  </si>
  <si>
    <t>Contenidor Jumbo 6,5 m3 amb tapa PVC</t>
  </si>
  <si>
    <t>Caixa plàstic PVC. Mides aprox. 36 cm amplada, 56 cm llargada i 31 cm d'alçada</t>
  </si>
  <si>
    <t>Sacs plàstic</t>
  </si>
  <si>
    <t>2 Contenidors GRG 1000 litres</t>
  </si>
  <si>
    <t>1 Contenidor GRG 1000 litres</t>
  </si>
  <si>
    <t>2 Contenidor GRG 1000 litres</t>
  </si>
  <si>
    <t>Contenidor GRG 1000 litres o caixa contenidor 20m3 tapat</t>
  </si>
  <si>
    <t>Contenidor GRG 1000 litres</t>
  </si>
  <si>
    <t>Segons necessitats. S'estima 4 dies/setmana</t>
  </si>
  <si>
    <t>a petició</t>
  </si>
  <si>
    <t xml:space="preserve">12 recollides del conjunt dels GRG </t>
  </si>
  <si>
    <t>3.2. SOSTENIBILITAT. VEHICLES DE TRANSPORT</t>
  </si>
  <si>
    <t xml:space="preserve">3.3. SOSTENIBILITAT. PETJADA DE CARBONI TRANSPORT RESIDUS </t>
  </si>
  <si>
    <t xml:space="preserve">Sostenibilitat (petjada de carboni) del transport residus  desde el CSA fins a la planta de tractament de l'empresa licitadora on es realitzarà el tractament dels residus. </t>
  </si>
  <si>
    <t>Dades ubicació planta tractament residus CSA indicant adreça, número, codi postal i població.</t>
  </si>
  <si>
    <t>Amb l'oferta s'aportarà una declaració responsable amb l'adreça completa (adreça, localitat i codi postal) de la planta de tractament de l'empresa licitadora on es realitzarà el tractament dels residus generats en el CSA.</t>
  </si>
  <si>
    <t>Sostenibilitat del vehicle destinat al servei de recollida dels residus</t>
  </si>
  <si>
    <t>9_CSA_2026</t>
  </si>
  <si>
    <t>Els residus Metalls. LER 200140.Ferralla, Acer Inoxidable, Coure i Alumini disposen de valorització econòmica segons s'indica en l'ap. 5.2 del Plec de Prescripcions Tècniques.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</si>
</sst>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#,##0.00\ &quot;€&quot;"/>
    <numFmt numFmtId="165" formatCode="0\ &quot;unitats&quot;"/>
    <numFmt numFmtId="166" formatCode="_-* #,##0.00\ [$€-C0A]_-;\-* #,##0.00\ [$€-C0A]_-;_-* &quot;-&quot;??\ [$€-C0A]_-;_-@_-"/>
    <numFmt numFmtId="167" formatCode="0\ &quot;kg&quot;"/>
    <numFmt numFmtId="168" formatCode="0.00\ &quot;€/kg&quot;"/>
    <numFmt numFmtId="169" formatCode="#,##0\ &quot;litres&quot;"/>
    <numFmt numFmtId="170" formatCode="0.00\ &quot;€/recollida&quot;"/>
    <numFmt numFmtId="171" formatCode="0.000\ &quot;€/kg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9" fillId="0" borderId="0" xfId="0" applyFont="1" applyAlignment="1">
      <alignment horizontal="left" vertical="center"/>
    </xf>
    <xf numFmtId="0" fontId="4" fillId="0" borderId="6" xfId="0" applyFont="1" applyBorder="1"/>
    <xf numFmtId="0" fontId="4" fillId="0" borderId="13" xfId="0" applyFont="1" applyBorder="1" applyAlignment="1">
      <alignment wrapText="1"/>
    </xf>
    <xf numFmtId="0" fontId="0" fillId="0" borderId="0" xfId="0" applyAlignment="1" applyProtection="1">
      <alignment vertical="center"/>
      <protection locked="0"/>
    </xf>
    <xf numFmtId="44" fontId="0" fillId="0" borderId="0" xfId="0" applyNumberFormat="1"/>
    <xf numFmtId="44" fontId="0" fillId="0" borderId="0" xfId="1" applyFont="1" applyProtection="1">
      <protection locked="0"/>
    </xf>
    <xf numFmtId="0" fontId="0" fillId="4" borderId="0" xfId="0" applyFill="1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26" xfId="0" applyFont="1" applyBorder="1"/>
    <xf numFmtId="0" fontId="3" fillId="0" borderId="20" xfId="0" applyFont="1" applyBorder="1"/>
    <xf numFmtId="0" fontId="4" fillId="0" borderId="17" xfId="0" applyFont="1" applyBorder="1"/>
    <xf numFmtId="0" fontId="4" fillId="0" borderId="20" xfId="0" applyFont="1" applyBorder="1" applyAlignment="1">
      <alignment vertical="top"/>
    </xf>
    <xf numFmtId="0" fontId="4" fillId="2" borderId="24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166" fontId="0" fillId="0" borderId="0" xfId="0" applyNumberFormat="1" applyProtection="1">
      <protection locked="0"/>
    </xf>
    <xf numFmtId="166" fontId="12" fillId="3" borderId="24" xfId="2" applyNumberFormat="1" applyFont="1" applyFill="1" applyBorder="1" applyAlignment="1">
      <alignment vertical="center"/>
    </xf>
    <xf numFmtId="44" fontId="8" fillId="2" borderId="24" xfId="1" applyFont="1" applyFill="1" applyBorder="1" applyAlignment="1" applyProtection="1">
      <alignment horizontal="center" vertical="center"/>
    </xf>
    <xf numFmtId="44" fontId="8" fillId="2" borderId="24" xfId="0" applyNumberFormat="1" applyFont="1" applyFill="1" applyBorder="1" applyAlignment="1" applyProtection="1">
      <alignment vertical="center"/>
      <protection locked="0"/>
    </xf>
    <xf numFmtId="166" fontId="12" fillId="3" borderId="25" xfId="2" applyNumberFormat="1" applyFont="1" applyFill="1" applyBorder="1" applyAlignment="1">
      <alignment vertical="center"/>
    </xf>
    <xf numFmtId="165" fontId="0" fillId="0" borderId="11" xfId="0" applyNumberFormat="1" applyBorder="1" applyAlignment="1">
      <alignment horizontal="center" vertical="center"/>
    </xf>
    <xf numFmtId="167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justify" vertical="center" wrapText="1"/>
    </xf>
    <xf numFmtId="49" fontId="4" fillId="2" borderId="23" xfId="2" applyNumberFormat="1" applyFont="1" applyFill="1" applyBorder="1" applyAlignment="1">
      <alignment horizontal="center" vertical="center" wrapText="1"/>
    </xf>
    <xf numFmtId="164" fontId="3" fillId="3" borderId="33" xfId="2" applyNumberFormat="1" applyFill="1" applyBorder="1" applyAlignment="1">
      <alignment horizontal="center" vertical="center"/>
    </xf>
    <xf numFmtId="164" fontId="3" fillId="0" borderId="34" xfId="1" applyNumberFormat="1" applyFont="1" applyFill="1" applyBorder="1" applyAlignment="1" applyProtection="1">
      <alignment horizontal="center" vertical="center"/>
    </xf>
    <xf numFmtId="169" fontId="0" fillId="0" borderId="11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 wrapText="1"/>
    </xf>
    <xf numFmtId="167" fontId="3" fillId="0" borderId="11" xfId="0" applyNumberFormat="1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8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justify" wrapText="1"/>
    </xf>
    <xf numFmtId="0" fontId="0" fillId="0" borderId="11" xfId="0" applyBorder="1" applyAlignment="1">
      <alignment horizontal="justify" vertical="center"/>
    </xf>
    <xf numFmtId="0" fontId="0" fillId="0" borderId="11" xfId="0" applyBorder="1" applyAlignment="1">
      <alignment horizontal="justify"/>
    </xf>
    <xf numFmtId="0" fontId="3" fillId="0" borderId="11" xfId="0" applyFont="1" applyBorder="1" applyAlignment="1">
      <alignment horizontal="justify"/>
    </xf>
    <xf numFmtId="0" fontId="3" fillId="0" borderId="11" xfId="0" applyFont="1" applyBorder="1" applyAlignment="1">
      <alignment horizontal="justify" vertical="center" wrapText="1"/>
    </xf>
    <xf numFmtId="164" fontId="0" fillId="0" borderId="11" xfId="1" applyNumberFormat="1" applyFont="1" applyBorder="1" applyAlignment="1">
      <alignment horizontal="center" vertical="center"/>
    </xf>
    <xf numFmtId="9" fontId="0" fillId="0" borderId="11" xfId="3" applyFont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168" fontId="0" fillId="4" borderId="11" xfId="0" applyNumberFormat="1" applyFill="1" applyBorder="1" applyAlignment="1">
      <alignment horizontal="center" vertical="center"/>
    </xf>
    <xf numFmtId="171" fontId="15" fillId="4" borderId="11" xfId="0" applyNumberFormat="1" applyFont="1" applyFill="1" applyBorder="1" applyAlignment="1">
      <alignment horizontal="center" vertical="center"/>
    </xf>
    <xf numFmtId="168" fontId="15" fillId="4" borderId="11" xfId="0" applyNumberFormat="1" applyFont="1" applyFill="1" applyBorder="1" applyAlignment="1">
      <alignment horizontal="center" vertical="center"/>
    </xf>
    <xf numFmtId="171" fontId="3" fillId="0" borderId="11" xfId="0" applyNumberFormat="1" applyFont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9" fontId="3" fillId="0" borderId="11" xfId="3" applyFont="1" applyBorder="1" applyAlignment="1">
      <alignment horizontal="center" vertical="center"/>
    </xf>
    <xf numFmtId="168" fontId="3" fillId="0" borderId="11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4" fillId="0" borderId="1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 applyProtection="1">
      <alignment horizontal="center" vertical="center"/>
      <protection locked="0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49" fontId="11" fillId="2" borderId="23" xfId="2" applyNumberFormat="1" applyFont="1" applyFill="1" applyBorder="1" applyAlignment="1">
      <alignment horizontal="center" vertical="top" wrapText="1"/>
    </xf>
    <xf numFmtId="49" fontId="11" fillId="2" borderId="24" xfId="2" applyNumberFormat="1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wrapText="1"/>
      <protection locked="0"/>
    </xf>
    <xf numFmtId="0" fontId="4" fillId="0" borderId="36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8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1" fontId="0" fillId="0" borderId="11" xfId="0" applyNumberFormat="1" applyBorder="1" applyAlignment="1">
      <alignment horizontal="center" vertical="center" wrapText="1"/>
    </xf>
    <xf numFmtId="170" fontId="0" fillId="0" borderId="28" xfId="0" applyNumberFormat="1" applyBorder="1" applyAlignment="1">
      <alignment horizontal="center" vertical="center"/>
    </xf>
    <xf numFmtId="170" fontId="0" fillId="0" borderId="37" xfId="0" applyNumberFormat="1" applyBorder="1" applyAlignment="1">
      <alignment horizontal="center" vertical="center"/>
    </xf>
    <xf numFmtId="170" fontId="0" fillId="0" borderId="33" xfId="0" applyNumberFormat="1" applyBorder="1" applyAlignment="1">
      <alignment horizontal="center" vertical="center"/>
    </xf>
    <xf numFmtId="164" fontId="0" fillId="0" borderId="28" xfId="1" applyNumberFormat="1" applyFont="1" applyBorder="1" applyAlignment="1">
      <alignment horizontal="center" vertical="center"/>
    </xf>
    <xf numFmtId="164" fontId="0" fillId="0" borderId="37" xfId="1" applyNumberFormat="1" applyFont="1" applyBorder="1" applyAlignment="1">
      <alignment horizontal="center" vertical="center"/>
    </xf>
    <xf numFmtId="164" fontId="0" fillId="0" borderId="33" xfId="1" applyNumberFormat="1" applyFont="1" applyBorder="1" applyAlignment="1">
      <alignment horizontal="center" vertical="center"/>
    </xf>
    <xf numFmtId="170" fontId="0" fillId="4" borderId="28" xfId="0" applyNumberFormat="1" applyFill="1" applyBorder="1" applyAlignment="1">
      <alignment horizontal="center" vertical="center"/>
    </xf>
    <xf numFmtId="170" fontId="0" fillId="4" borderId="37" xfId="0" applyNumberFormat="1" applyFill="1" applyBorder="1" applyAlignment="1">
      <alignment horizontal="center" vertical="center"/>
    </xf>
    <xf numFmtId="170" fontId="0" fillId="4" borderId="33" xfId="0" applyNumberFormat="1" applyFill="1" applyBorder="1" applyAlignment="1">
      <alignment horizontal="center" vertical="center"/>
    </xf>
    <xf numFmtId="164" fontId="3" fillId="3" borderId="28" xfId="2" applyNumberFormat="1" applyFill="1" applyBorder="1" applyAlignment="1">
      <alignment horizontal="center" vertical="center"/>
    </xf>
    <xf numFmtId="164" fontId="3" fillId="3" borderId="37" xfId="2" applyNumberFormat="1" applyFill="1" applyBorder="1" applyAlignment="1">
      <alignment horizontal="center" vertical="center"/>
    </xf>
    <xf numFmtId="164" fontId="3" fillId="3" borderId="33" xfId="2" applyNumberForma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2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sites/ConcursosCSA/Documentos%20compartidos/General/Concursos/2024_CONCURSOS/CSA/27_CSA_2024%20Servei%20restauraci&#243;/2.PLECS/PPT/Docs%20de%20treball/SOSTENIBILITAT/Annex%20Sostenibilitat.xlsx" TargetMode="External"/><Relationship Id="rId2" Type="http://schemas.openxmlformats.org/officeDocument/2006/relationships/externalLinkPath" Target="https://csacat.sharepoint.com/sites/ConcursosCSA/Documentos%20compartidos/General/Concursos/2024_CONCURSOS/CSA/27_CSA_2024%20Servei%20restauraci&#243;/2.PLECS/PPT/Docs%20de%20treball/SOSTENIBILITAT/Annex%20Sostenibilitat.xlsx" TargetMode="External"/><Relationship Id="rId1" Type="http://schemas.openxmlformats.org/officeDocument/2006/relationships/externalLinkPath" Target="/sites/ConcursosCSA/Documentos%20compartidos/General/Concursos/2024_CONCURSOS/CSA/27_CSA_2024%20Servei%20restauraci&#243;/2.PLECS/PPT/Docs%20de%20treball/SOSTENIBILITAT/Annex%20Sostenibilit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nnex CA_Sostenibilitat"/>
    </sheetNames>
    <sheetDataSet>
      <sheetData sheetId="0">
        <row r="18">
          <cell r="B18" t="str">
            <v>NA</v>
          </cell>
          <cell r="D18" t="str">
            <v>No Aplica: manca documentació</v>
          </cell>
          <cell r="E18" t="str">
            <v>No Aplica: manca documentació</v>
          </cell>
        </row>
        <row r="19">
          <cell r="B19">
            <v>0</v>
          </cell>
          <cell r="D19" t="str">
            <v>Producte envasat,  amb embalatge addicional de distribució (caixa de cartró, retractilat)</v>
          </cell>
          <cell r="E19" t="str">
            <v>&gt; 1 intermediari</v>
          </cell>
        </row>
        <row r="20">
          <cell r="B20">
            <v>1</v>
          </cell>
          <cell r="D20" t="str">
            <v xml:space="preserve">Producte envasat, sense embalatge addicional de distribució </v>
          </cell>
          <cell r="E20" t="str">
            <v>1 Intermediari</v>
          </cell>
        </row>
        <row r="21">
          <cell r="B21">
            <v>2</v>
          </cell>
          <cell r="D21" t="str">
            <v>Granel i/o embalatge reutilitzable-retornable</v>
          </cell>
          <cell r="E21" t="str">
            <v>Sense intermediaris: Productor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2"/>
  <sheetViews>
    <sheetView tabSelected="1" topLeftCell="A5" zoomScale="70" zoomScaleNormal="70" workbookViewId="0">
      <selection activeCell="G51" sqref="G51:I51"/>
    </sheetView>
  </sheetViews>
  <sheetFormatPr baseColWidth="10" defaultRowHeight="15" x14ac:dyDescent="0.25"/>
  <cols>
    <col min="1" max="1" width="19.42578125" customWidth="1"/>
    <col min="2" max="3" width="68" customWidth="1"/>
    <col min="4" max="6" width="20.7109375" customWidth="1"/>
    <col min="7" max="7" width="26.42578125" customWidth="1"/>
    <col min="8" max="8" width="29.28515625" customWidth="1"/>
    <col min="9" max="9" width="25.42578125" customWidth="1"/>
    <col min="10" max="10" width="25.5703125" customWidth="1"/>
    <col min="11" max="11" width="31.5703125" customWidth="1"/>
    <col min="12" max="12" width="26.85546875" customWidth="1"/>
    <col min="13" max="13" width="29.42578125" customWidth="1"/>
    <col min="14" max="14" width="20.7109375" customWidth="1"/>
    <col min="15" max="15" width="20.5703125" customWidth="1"/>
    <col min="16" max="16" width="15.7109375" customWidth="1"/>
    <col min="17" max="17" width="23.28515625" customWidth="1"/>
  </cols>
  <sheetData>
    <row r="1" spans="1:17" ht="27" thickBot="1" x14ac:dyDescent="0.3">
      <c r="A1" s="90" t="s">
        <v>15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7" ht="15.75" thickBot="1" x14ac:dyDescent="0.3">
      <c r="A2" s="1"/>
      <c r="B2" s="2"/>
      <c r="C2" s="2"/>
      <c r="D2" s="3"/>
      <c r="E2" s="3"/>
      <c r="F2" s="4"/>
    </row>
    <row r="3" spans="1:17" ht="18.75" customHeight="1" x14ac:dyDescent="0.25">
      <c r="A3" s="15" t="s">
        <v>0</v>
      </c>
      <c r="B3" s="93" t="s">
        <v>27</v>
      </c>
      <c r="C3" s="94"/>
      <c r="D3" s="95"/>
      <c r="E3" s="95"/>
      <c r="F3" s="95"/>
      <c r="G3" s="95"/>
      <c r="H3" s="95"/>
      <c r="I3" s="95"/>
      <c r="J3" s="95"/>
      <c r="K3" s="95"/>
      <c r="L3" s="95"/>
      <c r="M3" s="95"/>
      <c r="N3" s="96"/>
    </row>
    <row r="4" spans="1:17" ht="21.75" thickBot="1" x14ac:dyDescent="0.3">
      <c r="A4" s="16" t="s">
        <v>1</v>
      </c>
      <c r="B4" s="97" t="s">
        <v>73</v>
      </c>
      <c r="C4" s="98"/>
      <c r="D4" s="99"/>
      <c r="E4" s="99"/>
      <c r="F4" s="99"/>
      <c r="G4" s="99"/>
      <c r="H4" s="99"/>
      <c r="I4" s="99"/>
      <c r="J4" s="99"/>
      <c r="K4" s="99"/>
      <c r="L4" s="99"/>
      <c r="M4" s="99"/>
      <c r="N4" s="100"/>
    </row>
    <row r="5" spans="1:17" ht="21.75" thickBot="1" x14ac:dyDescent="0.3">
      <c r="A5" s="16" t="s">
        <v>20</v>
      </c>
      <c r="B5" s="97" t="s">
        <v>38</v>
      </c>
      <c r="C5" s="98"/>
      <c r="D5" s="99"/>
      <c r="E5" s="99"/>
      <c r="F5" s="99"/>
      <c r="G5" s="99"/>
      <c r="H5" s="99"/>
      <c r="I5" s="99"/>
      <c r="J5" s="99"/>
      <c r="K5" s="99"/>
      <c r="L5" s="99"/>
      <c r="M5" s="99"/>
      <c r="N5" s="100"/>
    </row>
    <row r="6" spans="1:17" ht="15.75" thickBot="1" x14ac:dyDescent="0.3">
      <c r="A6" s="1"/>
      <c r="B6" s="2"/>
      <c r="C6" s="2"/>
      <c r="D6" s="3"/>
      <c r="E6" s="3"/>
      <c r="F6" s="4"/>
    </row>
    <row r="7" spans="1:17" s="7" customFormat="1" ht="15.75" thickBot="1" x14ac:dyDescent="0.3">
      <c r="A7" s="9" t="s">
        <v>2</v>
      </c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3"/>
    </row>
    <row r="8" spans="1:17" s="7" customFormat="1" x14ac:dyDescent="0.25">
      <c r="A8" s="17" t="s">
        <v>3</v>
      </c>
      <c r="B8" s="104"/>
      <c r="C8" s="105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7"/>
    </row>
    <row r="9" spans="1:17" s="7" customFormat="1" x14ac:dyDescent="0.25">
      <c r="A9" s="17" t="s">
        <v>4</v>
      </c>
      <c r="B9" s="110"/>
      <c r="C9" s="111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3"/>
    </row>
    <row r="10" spans="1:17" s="7" customFormat="1" x14ac:dyDescent="0.25">
      <c r="A10" s="17" t="s">
        <v>5</v>
      </c>
      <c r="B10" s="114"/>
      <c r="C10" s="115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7"/>
    </row>
    <row r="11" spans="1:17" s="7" customFormat="1" ht="15.75" thickBot="1" x14ac:dyDescent="0.3">
      <c r="A11" s="18" t="s">
        <v>6</v>
      </c>
      <c r="B11" s="118"/>
      <c r="C11" s="119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1"/>
      <c r="Q11" s="12"/>
    </row>
    <row r="12" spans="1:17" s="7" customFormat="1" x14ac:dyDescent="0.25">
      <c r="A12" s="19" t="s">
        <v>7</v>
      </c>
      <c r="B12" s="104"/>
      <c r="C12" s="105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7"/>
    </row>
    <row r="13" spans="1:17" s="7" customFormat="1" x14ac:dyDescent="0.25">
      <c r="A13" s="17" t="s">
        <v>8</v>
      </c>
      <c r="B13" s="110"/>
      <c r="C13" s="111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3"/>
      <c r="O13" s="13"/>
      <c r="P13" s="13"/>
      <c r="Q13" s="13"/>
    </row>
    <row r="14" spans="1:17" s="7" customFormat="1" x14ac:dyDescent="0.25">
      <c r="A14" s="17" t="s">
        <v>9</v>
      </c>
      <c r="B14" s="114"/>
      <c r="C14" s="115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7"/>
      <c r="O14" s="13"/>
      <c r="P14" s="13"/>
      <c r="Q14" s="13"/>
    </row>
    <row r="15" spans="1:17" s="7" customFormat="1" x14ac:dyDescent="0.25">
      <c r="A15" s="17" t="s">
        <v>10</v>
      </c>
      <c r="B15" s="114"/>
      <c r="C15" s="115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7"/>
      <c r="O15" s="13"/>
      <c r="P15" s="13"/>
      <c r="Q15" s="13"/>
    </row>
    <row r="16" spans="1:17" s="7" customFormat="1" ht="15.75" thickBot="1" x14ac:dyDescent="0.3">
      <c r="A16" s="20" t="s">
        <v>11</v>
      </c>
      <c r="B16" s="83"/>
      <c r="C16" s="84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6"/>
      <c r="O16" s="13"/>
      <c r="P16" s="13"/>
      <c r="Q16" s="13"/>
    </row>
    <row r="17" spans="1:17" s="7" customFormat="1" ht="15.75" thickBot="1" x14ac:dyDescent="0.3">
      <c r="A17" s="10" t="s">
        <v>12</v>
      </c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9"/>
      <c r="O17" s="13"/>
      <c r="P17" s="13"/>
      <c r="Q17" s="13"/>
    </row>
    <row r="18" spans="1:17" ht="15.75" thickBot="1" x14ac:dyDescent="0.3">
      <c r="A18" s="5"/>
      <c r="B18" s="6"/>
      <c r="C18" s="6"/>
      <c r="D18" s="6"/>
      <c r="E18" s="6"/>
      <c r="F18" s="6"/>
      <c r="G18" s="6"/>
      <c r="N18" s="13"/>
      <c r="O18" s="13"/>
      <c r="P18" s="13"/>
      <c r="Q18" s="13"/>
    </row>
    <row r="19" spans="1:17" ht="15" customHeight="1" x14ac:dyDescent="0.25">
      <c r="A19" s="77" t="s">
        <v>13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9"/>
      <c r="O19" s="13"/>
      <c r="P19" s="13"/>
      <c r="Q19" s="13"/>
    </row>
    <row r="20" spans="1:17" ht="15.75" customHeight="1" thickBot="1" x14ac:dyDescent="0.3">
      <c r="A20" s="80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2"/>
      <c r="O20" s="12"/>
      <c r="P20" s="12"/>
      <c r="Q20" s="12"/>
    </row>
    <row r="21" spans="1:17" x14ac:dyDescent="0.25">
      <c r="A21" s="1"/>
      <c r="B21" s="2"/>
      <c r="C21" s="2"/>
      <c r="D21" s="3"/>
      <c r="E21" s="3"/>
      <c r="F21" s="4"/>
      <c r="L21" s="3"/>
    </row>
    <row r="22" spans="1:17" ht="23.25" x14ac:dyDescent="0.25">
      <c r="A22" s="8" t="s">
        <v>39</v>
      </c>
      <c r="B22" s="2"/>
      <c r="C22" s="2"/>
      <c r="D22" s="3"/>
      <c r="E22" s="3"/>
      <c r="F22" s="4"/>
      <c r="L22" s="3"/>
    </row>
    <row r="23" spans="1:17" ht="15.75" thickBot="1" x14ac:dyDescent="0.3">
      <c r="A23" s="1"/>
      <c r="B23" s="2"/>
      <c r="C23" s="2"/>
      <c r="D23" s="3"/>
      <c r="E23" s="3"/>
      <c r="F23" s="4"/>
      <c r="L23" s="3"/>
    </row>
    <row r="24" spans="1:17" ht="81.75" customHeight="1" thickBot="1" x14ac:dyDescent="0.3">
      <c r="A24" s="31" t="s">
        <v>21</v>
      </c>
      <c r="B24" s="21" t="s">
        <v>14</v>
      </c>
      <c r="C24" s="21" t="s">
        <v>28</v>
      </c>
      <c r="D24" s="21" t="s">
        <v>29</v>
      </c>
      <c r="E24" s="21" t="s">
        <v>30</v>
      </c>
      <c r="F24" s="21" t="s">
        <v>31</v>
      </c>
      <c r="G24" s="21" t="s">
        <v>32</v>
      </c>
      <c r="H24" s="21" t="s">
        <v>22</v>
      </c>
      <c r="I24" s="21" t="s">
        <v>33</v>
      </c>
      <c r="J24" s="21" t="s">
        <v>23</v>
      </c>
      <c r="K24" s="21" t="s">
        <v>35</v>
      </c>
      <c r="L24" s="21" t="s">
        <v>22</v>
      </c>
      <c r="M24" s="22" t="s">
        <v>36</v>
      </c>
    </row>
    <row r="25" spans="1:17" ht="45.75" customHeight="1" x14ac:dyDescent="0.25">
      <c r="A25" s="108" t="s">
        <v>24</v>
      </c>
      <c r="B25" s="39" t="s">
        <v>40</v>
      </c>
      <c r="C25" s="30" t="s">
        <v>56</v>
      </c>
      <c r="D25" s="34">
        <f>(2500+2500+3000)*0.8*52*3</f>
        <v>998400</v>
      </c>
      <c r="E25" s="35" t="s">
        <v>64</v>
      </c>
      <c r="F25" s="37">
        <v>0</v>
      </c>
      <c r="G25" s="44">
        <f t="shared" ref="G25:G40" si="0">D25*F25</f>
        <v>0</v>
      </c>
      <c r="H25" s="45">
        <v>0.1</v>
      </c>
      <c r="I25" s="44">
        <f>G25*(1+H25)</f>
        <v>0</v>
      </c>
      <c r="J25" s="46"/>
      <c r="K25" s="32">
        <f>D25*J25</f>
        <v>0</v>
      </c>
      <c r="L25" s="45">
        <v>0.1</v>
      </c>
      <c r="M25" s="33">
        <f>K25*(1+L25)</f>
        <v>0</v>
      </c>
    </row>
    <row r="26" spans="1:17" ht="50.1" customHeight="1" x14ac:dyDescent="0.25">
      <c r="A26" s="109"/>
      <c r="B26" s="39" t="s">
        <v>41</v>
      </c>
      <c r="C26" s="30" t="s">
        <v>57</v>
      </c>
      <c r="D26" s="29">
        <v>50</v>
      </c>
      <c r="E26" s="28" t="s">
        <v>65</v>
      </c>
      <c r="F26" s="38">
        <v>1.85</v>
      </c>
      <c r="G26" s="44">
        <f t="shared" si="0"/>
        <v>92.5</v>
      </c>
      <c r="H26" s="45">
        <v>0.1</v>
      </c>
      <c r="I26" s="44">
        <f t="shared" ref="I26:I40" si="1">G26*(1+H26)</f>
        <v>101.75000000000001</v>
      </c>
      <c r="J26" s="47"/>
      <c r="K26" s="32">
        <f t="shared" ref="K26:K30" si="2">D26*J26</f>
        <v>0</v>
      </c>
      <c r="L26" s="45">
        <v>0.1</v>
      </c>
      <c r="M26" s="33">
        <f t="shared" ref="M26:M40" si="3">K26*(1+L26)</f>
        <v>0</v>
      </c>
    </row>
    <row r="27" spans="1:17" ht="15" customHeight="1" x14ac:dyDescent="0.25">
      <c r="A27" s="109"/>
      <c r="B27" s="40" t="s">
        <v>42</v>
      </c>
      <c r="C27" s="40" t="s">
        <v>58</v>
      </c>
      <c r="D27" s="29">
        <v>1000</v>
      </c>
      <c r="E27" s="28" t="s">
        <v>65</v>
      </c>
      <c r="F27" s="38">
        <v>0.24</v>
      </c>
      <c r="G27" s="44">
        <f t="shared" si="0"/>
        <v>240</v>
      </c>
      <c r="H27" s="45">
        <v>0.1</v>
      </c>
      <c r="I27" s="44">
        <f t="shared" si="1"/>
        <v>264</v>
      </c>
      <c r="J27" s="47"/>
      <c r="K27" s="32">
        <f t="shared" si="2"/>
        <v>0</v>
      </c>
      <c r="L27" s="45">
        <v>0.1</v>
      </c>
      <c r="M27" s="33">
        <f t="shared" si="3"/>
        <v>0</v>
      </c>
    </row>
    <row r="28" spans="1:17" ht="42" customHeight="1" x14ac:dyDescent="0.25">
      <c r="A28" s="109"/>
      <c r="B28" s="39" t="s">
        <v>43</v>
      </c>
      <c r="C28" s="30" t="s">
        <v>57</v>
      </c>
      <c r="D28" s="29">
        <v>50</v>
      </c>
      <c r="E28" s="28" t="s">
        <v>65</v>
      </c>
      <c r="F28" s="38">
        <v>1.25</v>
      </c>
      <c r="G28" s="44">
        <f t="shared" si="0"/>
        <v>62.5</v>
      </c>
      <c r="H28" s="45">
        <v>0.1</v>
      </c>
      <c r="I28" s="44">
        <f t="shared" si="1"/>
        <v>68.75</v>
      </c>
      <c r="J28" s="47"/>
      <c r="K28" s="32">
        <f t="shared" si="2"/>
        <v>0</v>
      </c>
      <c r="L28" s="45">
        <v>0.1</v>
      </c>
      <c r="M28" s="33">
        <f t="shared" si="3"/>
        <v>0</v>
      </c>
    </row>
    <row r="29" spans="1:17" ht="37.5" customHeight="1" x14ac:dyDescent="0.25">
      <c r="A29" s="109"/>
      <c r="B29" s="39" t="s">
        <v>44</v>
      </c>
      <c r="C29" s="30" t="s">
        <v>57</v>
      </c>
      <c r="D29" s="29">
        <v>10</v>
      </c>
      <c r="E29" s="28" t="s">
        <v>65</v>
      </c>
      <c r="F29" s="38">
        <v>1.85</v>
      </c>
      <c r="G29" s="44">
        <f t="shared" si="0"/>
        <v>18.5</v>
      </c>
      <c r="H29" s="45">
        <v>0.1</v>
      </c>
      <c r="I29" s="44">
        <f t="shared" si="1"/>
        <v>20.350000000000001</v>
      </c>
      <c r="J29" s="47"/>
      <c r="K29" s="32">
        <f t="shared" si="2"/>
        <v>0</v>
      </c>
      <c r="L29" s="45">
        <v>0.1</v>
      </c>
      <c r="M29" s="33">
        <f t="shared" si="3"/>
        <v>0</v>
      </c>
    </row>
    <row r="30" spans="1:17" ht="50.1" customHeight="1" x14ac:dyDescent="0.25">
      <c r="A30" s="109"/>
      <c r="B30" s="39" t="s">
        <v>45</v>
      </c>
      <c r="C30" s="40" t="s">
        <v>34</v>
      </c>
      <c r="D30" s="29">
        <v>5</v>
      </c>
      <c r="E30" s="28" t="s">
        <v>65</v>
      </c>
      <c r="F30" s="38">
        <v>1.1000000000000001</v>
      </c>
      <c r="G30" s="44">
        <f t="shared" si="0"/>
        <v>5.5</v>
      </c>
      <c r="H30" s="45">
        <v>0.1</v>
      </c>
      <c r="I30" s="44">
        <f t="shared" si="1"/>
        <v>6.0500000000000007</v>
      </c>
      <c r="J30" s="47"/>
      <c r="K30" s="32">
        <f t="shared" si="2"/>
        <v>0</v>
      </c>
      <c r="L30" s="45">
        <v>0.1</v>
      </c>
      <c r="M30" s="33">
        <f t="shared" si="3"/>
        <v>0</v>
      </c>
    </row>
    <row r="31" spans="1:17" ht="15" customHeight="1" x14ac:dyDescent="0.25">
      <c r="A31" s="109"/>
      <c r="B31" s="39" t="s">
        <v>46</v>
      </c>
      <c r="C31" s="40" t="s">
        <v>59</v>
      </c>
      <c r="D31" s="122" t="s">
        <v>66</v>
      </c>
      <c r="E31" s="28" t="s">
        <v>65</v>
      </c>
      <c r="F31" s="123">
        <f>109/7*8</f>
        <v>124.57142857142857</v>
      </c>
      <c r="G31" s="126">
        <f>12*F31</f>
        <v>1494.8571428571429</v>
      </c>
      <c r="H31" s="45">
        <v>0.1</v>
      </c>
      <c r="I31" s="44">
        <f t="shared" si="1"/>
        <v>1644.3428571428574</v>
      </c>
      <c r="J31" s="129"/>
      <c r="K31" s="132">
        <f>J31*12</f>
        <v>0</v>
      </c>
      <c r="L31" s="45">
        <v>0.1</v>
      </c>
      <c r="M31" s="33">
        <f t="shared" si="3"/>
        <v>0</v>
      </c>
    </row>
    <row r="32" spans="1:17" ht="15" customHeight="1" x14ac:dyDescent="0.25">
      <c r="A32" s="109"/>
      <c r="B32" s="41" t="s">
        <v>47</v>
      </c>
      <c r="C32" s="40" t="s">
        <v>60</v>
      </c>
      <c r="D32" s="122"/>
      <c r="E32" s="28" t="s">
        <v>65</v>
      </c>
      <c r="F32" s="124"/>
      <c r="G32" s="127"/>
      <c r="H32" s="45">
        <v>0.1</v>
      </c>
      <c r="I32" s="44">
        <f t="shared" si="1"/>
        <v>0</v>
      </c>
      <c r="J32" s="130"/>
      <c r="K32" s="133"/>
      <c r="L32" s="45">
        <v>0.1</v>
      </c>
      <c r="M32" s="33">
        <f t="shared" si="3"/>
        <v>0</v>
      </c>
    </row>
    <row r="33" spans="1:13" ht="15" customHeight="1" x14ac:dyDescent="0.25">
      <c r="A33" s="109"/>
      <c r="B33" s="41" t="s">
        <v>48</v>
      </c>
      <c r="C33" s="40" t="s">
        <v>60</v>
      </c>
      <c r="D33" s="122"/>
      <c r="E33" s="28" t="s">
        <v>65</v>
      </c>
      <c r="F33" s="124"/>
      <c r="G33" s="127"/>
      <c r="H33" s="45">
        <v>0.1</v>
      </c>
      <c r="I33" s="44">
        <f t="shared" si="1"/>
        <v>0</v>
      </c>
      <c r="J33" s="130"/>
      <c r="K33" s="133"/>
      <c r="L33" s="45">
        <v>0.1</v>
      </c>
      <c r="M33" s="33">
        <f t="shared" si="3"/>
        <v>0</v>
      </c>
    </row>
    <row r="34" spans="1:13" ht="15" customHeight="1" x14ac:dyDescent="0.25">
      <c r="A34" s="109"/>
      <c r="B34" s="41" t="s">
        <v>49</v>
      </c>
      <c r="C34" s="40" t="s">
        <v>61</v>
      </c>
      <c r="D34" s="122"/>
      <c r="E34" s="28" t="s">
        <v>65</v>
      </c>
      <c r="F34" s="124"/>
      <c r="G34" s="127"/>
      <c r="H34" s="45">
        <v>0.1</v>
      </c>
      <c r="I34" s="44">
        <f t="shared" si="1"/>
        <v>0</v>
      </c>
      <c r="J34" s="130"/>
      <c r="K34" s="133"/>
      <c r="L34" s="45">
        <v>0.1</v>
      </c>
      <c r="M34" s="33">
        <f t="shared" si="3"/>
        <v>0</v>
      </c>
    </row>
    <row r="35" spans="1:13" ht="35.25" customHeight="1" x14ac:dyDescent="0.25">
      <c r="A35" s="109"/>
      <c r="B35" s="39" t="s">
        <v>50</v>
      </c>
      <c r="C35" s="40" t="s">
        <v>60</v>
      </c>
      <c r="D35" s="122"/>
      <c r="E35" s="28" t="s">
        <v>65</v>
      </c>
      <c r="F35" s="124"/>
      <c r="G35" s="127"/>
      <c r="H35" s="45">
        <v>0.1</v>
      </c>
      <c r="I35" s="44">
        <f t="shared" si="1"/>
        <v>0</v>
      </c>
      <c r="J35" s="130"/>
      <c r="K35" s="133"/>
      <c r="L35" s="45">
        <v>0.1</v>
      </c>
      <c r="M35" s="33">
        <f t="shared" si="3"/>
        <v>0</v>
      </c>
    </row>
    <row r="36" spans="1:13" ht="15" customHeight="1" x14ac:dyDescent="0.25">
      <c r="A36" s="109"/>
      <c r="B36" s="39" t="s">
        <v>51</v>
      </c>
      <c r="C36" s="40" t="s">
        <v>60</v>
      </c>
      <c r="D36" s="122"/>
      <c r="E36" s="28" t="s">
        <v>65</v>
      </c>
      <c r="F36" s="125"/>
      <c r="G36" s="128"/>
      <c r="H36" s="45">
        <v>0.1</v>
      </c>
      <c r="I36" s="44">
        <f t="shared" si="1"/>
        <v>0</v>
      </c>
      <c r="J36" s="131"/>
      <c r="K36" s="134"/>
      <c r="L36" s="45">
        <v>0.1</v>
      </c>
      <c r="M36" s="33">
        <f t="shared" si="3"/>
        <v>0</v>
      </c>
    </row>
    <row r="37" spans="1:13" ht="15" customHeight="1" x14ac:dyDescent="0.25">
      <c r="A37" s="109"/>
      <c r="B37" s="42" t="s">
        <v>52</v>
      </c>
      <c r="C37" s="43" t="s">
        <v>62</v>
      </c>
      <c r="D37" s="36">
        <v>2500</v>
      </c>
      <c r="E37" s="28" t="s">
        <v>65</v>
      </c>
      <c r="F37" s="50">
        <f>-110/1000</f>
        <v>-0.11</v>
      </c>
      <c r="G37" s="51">
        <f t="shared" si="0"/>
        <v>-275</v>
      </c>
      <c r="H37" s="52">
        <v>0.1</v>
      </c>
      <c r="I37" s="51">
        <f t="shared" si="1"/>
        <v>-302.5</v>
      </c>
      <c r="J37" s="48"/>
      <c r="K37" s="32">
        <f>D37*J37</f>
        <v>0</v>
      </c>
      <c r="L37" s="45">
        <v>0.1</v>
      </c>
      <c r="M37" s="33">
        <f t="shared" si="3"/>
        <v>0</v>
      </c>
    </row>
    <row r="38" spans="1:13" ht="15" customHeight="1" x14ac:dyDescent="0.25">
      <c r="A38" s="109"/>
      <c r="B38" s="42" t="s">
        <v>53</v>
      </c>
      <c r="C38" s="40" t="s">
        <v>60</v>
      </c>
      <c r="D38" s="36">
        <v>200</v>
      </c>
      <c r="E38" s="28" t="s">
        <v>65</v>
      </c>
      <c r="F38" s="50">
        <f>-750/1000</f>
        <v>-0.75</v>
      </c>
      <c r="G38" s="51">
        <f t="shared" si="0"/>
        <v>-150</v>
      </c>
      <c r="H38" s="52">
        <v>0.1</v>
      </c>
      <c r="I38" s="51">
        <f t="shared" si="1"/>
        <v>-165</v>
      </c>
      <c r="J38" s="48"/>
      <c r="K38" s="32">
        <f>D38*J38</f>
        <v>0</v>
      </c>
      <c r="L38" s="45">
        <v>0.1</v>
      </c>
      <c r="M38" s="33">
        <f t="shared" si="3"/>
        <v>0</v>
      </c>
    </row>
    <row r="39" spans="1:13" ht="15" customHeight="1" x14ac:dyDescent="0.25">
      <c r="A39" s="109"/>
      <c r="B39" s="42" t="s">
        <v>54</v>
      </c>
      <c r="C39" s="30" t="s">
        <v>57</v>
      </c>
      <c r="D39" s="36">
        <v>50</v>
      </c>
      <c r="E39" s="28" t="s">
        <v>65</v>
      </c>
      <c r="F39" s="53">
        <f>-4000/1000</f>
        <v>-4</v>
      </c>
      <c r="G39" s="51">
        <f t="shared" si="0"/>
        <v>-200</v>
      </c>
      <c r="H39" s="52">
        <v>0.1</v>
      </c>
      <c r="I39" s="51">
        <f t="shared" si="1"/>
        <v>-220.00000000000003</v>
      </c>
      <c r="J39" s="49"/>
      <c r="K39" s="32">
        <f>D39*J39</f>
        <v>0</v>
      </c>
      <c r="L39" s="45">
        <v>0.1</v>
      </c>
      <c r="M39" s="33">
        <f t="shared" si="3"/>
        <v>0</v>
      </c>
    </row>
    <row r="40" spans="1:13" ht="15" customHeight="1" thickBot="1" x14ac:dyDescent="0.3">
      <c r="A40" s="109"/>
      <c r="B40" s="42" t="s">
        <v>55</v>
      </c>
      <c r="C40" s="40" t="s">
        <v>63</v>
      </c>
      <c r="D40" s="36">
        <v>200</v>
      </c>
      <c r="E40" s="28" t="s">
        <v>65</v>
      </c>
      <c r="F40" s="50">
        <f t="shared" ref="F40" si="4">-110/1000</f>
        <v>-0.11</v>
      </c>
      <c r="G40" s="51">
        <f t="shared" si="0"/>
        <v>-22</v>
      </c>
      <c r="H40" s="52">
        <v>0.1</v>
      </c>
      <c r="I40" s="51">
        <f t="shared" si="1"/>
        <v>-24.200000000000003</v>
      </c>
      <c r="J40" s="48"/>
      <c r="K40" s="32">
        <f>D40*J40</f>
        <v>0</v>
      </c>
      <c r="L40" s="45">
        <v>0.1</v>
      </c>
      <c r="M40" s="33">
        <f t="shared" si="3"/>
        <v>0</v>
      </c>
    </row>
    <row r="41" spans="1:13" ht="34.5" customHeight="1" thickBot="1" x14ac:dyDescent="0.3">
      <c r="A41" s="75" t="s">
        <v>25</v>
      </c>
      <c r="B41" s="76"/>
      <c r="C41" s="76"/>
      <c r="D41" s="76"/>
      <c r="E41" s="76"/>
      <c r="F41" s="76"/>
      <c r="G41" s="24">
        <f>SUM(G25:G40)</f>
        <v>1266.8571428571429</v>
      </c>
      <c r="H41" s="25"/>
      <c r="I41" s="24">
        <f>SUM(I25:I40)</f>
        <v>1393.5428571428572</v>
      </c>
      <c r="J41" s="26"/>
      <c r="K41" s="24">
        <f>SUM(K25:K40)</f>
        <v>0</v>
      </c>
      <c r="L41" s="26"/>
      <c r="M41" s="27">
        <f>SUM(M25:M40)</f>
        <v>0</v>
      </c>
    </row>
    <row r="42" spans="1:13" ht="15.75" thickBot="1" x14ac:dyDescent="0.3">
      <c r="A42" s="1"/>
      <c r="B42" s="2"/>
      <c r="C42" s="2"/>
      <c r="D42" s="3"/>
      <c r="E42" s="3"/>
      <c r="F42" s="3"/>
      <c r="G42" s="3"/>
      <c r="H42" s="3"/>
      <c r="I42" s="3"/>
      <c r="J42" s="3"/>
      <c r="K42" s="7"/>
      <c r="L42" s="7"/>
      <c r="M42" s="7"/>
    </row>
    <row r="43" spans="1:13" x14ac:dyDescent="0.25">
      <c r="A43" s="54" t="s">
        <v>74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6"/>
      <c r="M43" s="7"/>
    </row>
    <row r="44" spans="1:13" x14ac:dyDescent="0.25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9"/>
      <c r="M44" s="7"/>
    </row>
    <row r="45" spans="1:13" ht="15.75" thickBot="1" x14ac:dyDescent="0.3">
      <c r="A45" s="60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2"/>
    </row>
    <row r="46" spans="1:13" x14ac:dyDescent="0.25">
      <c r="A46" s="1"/>
      <c r="B46" s="2"/>
      <c r="C46" s="2"/>
      <c r="D46" s="3"/>
      <c r="E46" s="3"/>
      <c r="F46" s="3"/>
      <c r="G46" s="3"/>
      <c r="H46" s="3"/>
      <c r="I46" s="3"/>
      <c r="J46" s="3"/>
      <c r="K46" s="7"/>
      <c r="L46" s="23"/>
    </row>
    <row r="47" spans="1:13" x14ac:dyDescent="0.25">
      <c r="A47" s="1"/>
      <c r="B47" s="2"/>
      <c r="C47" s="2"/>
      <c r="D47" s="3"/>
      <c r="E47" s="3"/>
      <c r="F47" s="3"/>
      <c r="G47" s="3"/>
      <c r="H47" s="3"/>
      <c r="I47" s="3"/>
      <c r="J47" s="3"/>
      <c r="K47" s="7"/>
      <c r="L47" s="7"/>
    </row>
    <row r="48" spans="1:13" ht="87.75" customHeight="1" x14ac:dyDescent="0.25">
      <c r="A48" s="8" t="s">
        <v>67</v>
      </c>
      <c r="B48" s="2"/>
      <c r="C48" s="2"/>
      <c r="D48" s="3"/>
      <c r="E48" s="3"/>
      <c r="F48" s="3"/>
      <c r="G48" s="3"/>
      <c r="H48" s="3"/>
      <c r="I48" s="3"/>
      <c r="J48" s="11"/>
      <c r="K48" s="7"/>
      <c r="L48" s="11"/>
    </row>
    <row r="49" spans="1:12" ht="15.75" thickBot="1" x14ac:dyDescent="0.3">
      <c r="A49" s="1"/>
      <c r="B49" s="2"/>
      <c r="C49" s="2"/>
      <c r="D49" s="3"/>
      <c r="E49" s="3"/>
      <c r="F49" s="3"/>
      <c r="G49" s="3"/>
      <c r="H49" s="3"/>
      <c r="I49" s="3"/>
      <c r="J49" s="11"/>
      <c r="K49" s="7"/>
      <c r="L49" s="11"/>
    </row>
    <row r="50" spans="1:12" ht="15.75" thickBot="1" x14ac:dyDescent="0.3">
      <c r="A50" s="63" t="s">
        <v>16</v>
      </c>
      <c r="B50" s="64"/>
      <c r="C50" s="64"/>
      <c r="D50" s="64"/>
      <c r="E50" s="64"/>
      <c r="F50" s="64"/>
      <c r="G50" s="63" t="s">
        <v>17</v>
      </c>
      <c r="H50" s="64"/>
      <c r="I50" s="65"/>
      <c r="J50" s="63" t="s">
        <v>18</v>
      </c>
      <c r="K50" s="64"/>
      <c r="L50" s="65"/>
    </row>
    <row r="51" spans="1:12" ht="102" customHeight="1" thickBot="1" x14ac:dyDescent="0.3">
      <c r="A51" s="66" t="s">
        <v>72</v>
      </c>
      <c r="B51" s="67"/>
      <c r="C51" s="67"/>
      <c r="D51" s="67"/>
      <c r="E51" s="67"/>
      <c r="F51" s="68"/>
      <c r="G51" s="69" t="s">
        <v>26</v>
      </c>
      <c r="H51" s="70"/>
      <c r="I51" s="71"/>
      <c r="J51" s="72"/>
      <c r="K51" s="73"/>
      <c r="L51" s="74"/>
    </row>
    <row r="54" spans="1:12" ht="15.75" thickBot="1" x14ac:dyDescent="0.3"/>
    <row r="55" spans="1:12" x14ac:dyDescent="0.25">
      <c r="A55" s="54" t="s">
        <v>37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6"/>
    </row>
    <row r="56" spans="1:12" x14ac:dyDescent="0.25">
      <c r="A56" s="57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9"/>
    </row>
    <row r="57" spans="1:12" ht="15.75" thickBot="1" x14ac:dyDescent="0.3">
      <c r="A57" s="60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2"/>
    </row>
    <row r="60" spans="1:12" ht="87.75" customHeight="1" x14ac:dyDescent="0.25">
      <c r="A60" s="8" t="s">
        <v>68</v>
      </c>
      <c r="B60" s="2"/>
      <c r="C60" s="2"/>
      <c r="D60" s="3"/>
      <c r="E60" s="3"/>
      <c r="F60" s="3"/>
      <c r="G60" s="3"/>
      <c r="H60" s="3"/>
      <c r="I60" s="3"/>
      <c r="J60" s="11"/>
      <c r="K60" s="7"/>
      <c r="L60" s="11"/>
    </row>
    <row r="61" spans="1:12" ht="15.75" thickBot="1" x14ac:dyDescent="0.3">
      <c r="A61" s="1"/>
      <c r="B61" s="2"/>
      <c r="C61" s="2"/>
      <c r="D61" s="3"/>
      <c r="E61" s="3"/>
      <c r="F61" s="3"/>
      <c r="G61" s="3"/>
      <c r="H61" s="3"/>
      <c r="I61" s="3"/>
      <c r="J61" s="11"/>
      <c r="K61" s="7"/>
      <c r="L61" s="11"/>
    </row>
    <row r="62" spans="1:12" ht="15.75" thickBot="1" x14ac:dyDescent="0.3">
      <c r="A62" s="63" t="s">
        <v>16</v>
      </c>
      <c r="B62" s="64"/>
      <c r="C62" s="64"/>
      <c r="D62" s="64"/>
      <c r="E62" s="64"/>
      <c r="F62" s="64"/>
      <c r="G62" s="63" t="s">
        <v>17</v>
      </c>
      <c r="H62" s="64"/>
      <c r="I62" s="65"/>
      <c r="J62" s="63" t="s">
        <v>18</v>
      </c>
      <c r="K62" s="64"/>
      <c r="L62" s="65"/>
    </row>
    <row r="63" spans="1:12" ht="44.25" customHeight="1" thickBot="1" x14ac:dyDescent="0.3">
      <c r="A63" s="66" t="s">
        <v>69</v>
      </c>
      <c r="B63" s="67"/>
      <c r="C63" s="67"/>
      <c r="D63" s="67"/>
      <c r="E63" s="67"/>
      <c r="F63" s="68"/>
      <c r="G63" s="69" t="s">
        <v>70</v>
      </c>
      <c r="H63" s="70"/>
      <c r="I63" s="71"/>
      <c r="J63" s="72"/>
      <c r="K63" s="73"/>
      <c r="L63" s="74"/>
    </row>
    <row r="66" spans="1:12" ht="15.75" thickBot="1" x14ac:dyDescent="0.3"/>
    <row r="67" spans="1:12" x14ac:dyDescent="0.25">
      <c r="A67" s="54" t="s">
        <v>71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6"/>
    </row>
    <row r="68" spans="1:12" x14ac:dyDescent="0.25">
      <c r="A68" s="57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9"/>
    </row>
    <row r="69" spans="1:12" ht="15.75" thickBot="1" x14ac:dyDescent="0.3">
      <c r="A69" s="60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2"/>
    </row>
    <row r="72" spans="1:12" x14ac:dyDescent="0.25">
      <c r="A72" s="14" t="s">
        <v>19</v>
      </c>
      <c r="B72" s="14"/>
      <c r="C72" s="14"/>
    </row>
  </sheetData>
  <mergeCells count="38">
    <mergeCell ref="F31:F36"/>
    <mergeCell ref="G31:G36"/>
    <mergeCell ref="J31:J36"/>
    <mergeCell ref="K31:K36"/>
    <mergeCell ref="B13:N13"/>
    <mergeCell ref="B14:N14"/>
    <mergeCell ref="B15:N15"/>
    <mergeCell ref="A41:F41"/>
    <mergeCell ref="A19:N20"/>
    <mergeCell ref="B16:N16"/>
    <mergeCell ref="B17:N17"/>
    <mergeCell ref="A1:N1"/>
    <mergeCell ref="B3:N3"/>
    <mergeCell ref="B4:N4"/>
    <mergeCell ref="B7:N7"/>
    <mergeCell ref="B8:N8"/>
    <mergeCell ref="B5:N5"/>
    <mergeCell ref="A25:A40"/>
    <mergeCell ref="B9:N9"/>
    <mergeCell ref="B10:N10"/>
    <mergeCell ref="B11:N11"/>
    <mergeCell ref="B12:N12"/>
    <mergeCell ref="D31:D36"/>
    <mergeCell ref="A43:L45"/>
    <mergeCell ref="A67:L69"/>
    <mergeCell ref="G62:I62"/>
    <mergeCell ref="J62:L62"/>
    <mergeCell ref="A63:F63"/>
    <mergeCell ref="G63:I63"/>
    <mergeCell ref="J63:L63"/>
    <mergeCell ref="A62:F62"/>
    <mergeCell ref="A55:L57"/>
    <mergeCell ref="A50:F50"/>
    <mergeCell ref="G50:I50"/>
    <mergeCell ref="J50:L50"/>
    <mergeCell ref="A51:F51"/>
    <mergeCell ref="G51:I51"/>
    <mergeCell ref="J51:L51"/>
  </mergeCells>
  <dataValidations count="1">
    <dataValidation type="list" allowBlank="1" showInputMessage="1" showErrorMessage="1" sqref="J51:L51" xr:uid="{CDB412FD-7B15-486D-B92E-5119D242B569}">
      <mc:AlternateContent xmlns:x12ac="http://schemas.microsoft.com/office/spreadsheetml/2011/1/ac" xmlns:mc="http://schemas.openxmlformats.org/markup-compatibility/2006">
        <mc:Choice Requires="x12ac">
          <x12ac:list>"""Cero"" emissions de la Dirección General de Tráfico (DGT)",ECO de la DGT,"C o B de la DGT, o no en disposen"</x12ac:list>
        </mc:Choice>
        <mc:Fallback>
          <formula1>"""Cero"" emissions de la Dirección General de Tráfico (DGT),ECO de la DGT,C o B de la DGT, o no en disposen"</formula1>
        </mc:Fallback>
      </mc:AlternateContent>
    </dataValidation>
  </dataValidations>
  <pageMargins left="0.7" right="0.7" top="0.75" bottom="0.75" header="0.3" footer="0.3"/>
  <pageSetup paperSize="9" scale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d7d574-c64d-4ba6-9b69-1242135893dc" xsi:nil="true"/>
    <lcf76f155ced4ddcb4097134ff3c332f xmlns="5921bf04-2642-4a6c-ad47-901e0de1407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DF83E750F0B3489EB726727A031CAE" ma:contentTypeVersion="15" ma:contentTypeDescription="Crear nuevo documento." ma:contentTypeScope="" ma:versionID="b11a0485abc89620bcefab6237048d3a">
  <xsd:schema xmlns:xsd="http://www.w3.org/2001/XMLSchema" xmlns:xs="http://www.w3.org/2001/XMLSchema" xmlns:p="http://schemas.microsoft.com/office/2006/metadata/properties" xmlns:ns2="5921bf04-2642-4a6c-ad47-901e0de14078" xmlns:ns3="30d7d574-c64d-4ba6-9b69-1242135893dc" targetNamespace="http://schemas.microsoft.com/office/2006/metadata/properties" ma:root="true" ma:fieldsID="ab15862dce619e9422677e42750b1477" ns2:_="" ns3:_="">
    <xsd:import namespace="5921bf04-2642-4a6c-ad47-901e0de14078"/>
    <xsd:import namespace="30d7d574-c64d-4ba6-9b69-1242135893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1bf04-2642-4a6c-ad47-901e0de140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9a277a87-da54-4f58-a187-b4673d7745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7d574-c64d-4ba6-9b69-1242135893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b280261-0608-407f-b5aa-b1abe34ea975}" ma:internalName="TaxCatchAll" ma:showField="CatchAllData" ma:web="30d7d574-c64d-4ba6-9b69-1242135893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F53EB-B4FD-4E7E-9B42-4A10A3E82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E2382C-E4F6-4F04-AD3C-43D9486C8440}">
  <ds:schemaRefs>
    <ds:schemaRef ds:uri="http://schemas.microsoft.com/office/2006/metadata/properties"/>
    <ds:schemaRef ds:uri="http://schemas.microsoft.com/office/infopath/2007/PartnerControls"/>
    <ds:schemaRef ds:uri="30d7d574-c64d-4ba6-9b69-1242135893dc"/>
    <ds:schemaRef ds:uri="5921bf04-2642-4a6c-ad47-901e0de14078"/>
  </ds:schemaRefs>
</ds:datastoreItem>
</file>

<file path=customXml/itemProps3.xml><?xml version="1.0" encoding="utf-8"?>
<ds:datastoreItem xmlns:ds="http://schemas.openxmlformats.org/officeDocument/2006/customXml" ds:itemID="{DFC74DB6-D5F5-4845-A8F6-94215854BC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21bf04-2642-4a6c-ad47-901e0de14078"/>
    <ds:schemaRef ds:uri="30d7d574-c64d-4ba6-9b69-1242135893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2 PCAP. LOT 2</vt:lpstr>
      <vt:lpstr>'Annex 2 PCAP. LOT 2'!Área_de_impresión</vt:lpstr>
    </vt:vector>
  </TitlesOfParts>
  <Company>CSA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Lluis Valls Claramunt</dc:creator>
  <cp:lastModifiedBy>Núria Marimon i Martínez</cp:lastModifiedBy>
  <cp:lastPrinted>2026-04-13T10:30:56Z</cp:lastPrinted>
  <dcterms:created xsi:type="dcterms:W3CDTF">2022-03-21T14:32:31Z</dcterms:created>
  <dcterms:modified xsi:type="dcterms:W3CDTF">2026-04-13T10:31:50Z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0x0101002FDF83E750F0B3489EB726727A031CAE</vt:lpwstr>
  </property>
  <property fmtid="{D5CDD505-2E9C-101B-9397-08002B2CF9AE}" pid="3" name="MediaServiceImageTags">
    <vt:lpwstr/>
  </property>
</Properties>
</file>