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09_Assessoraments\Assessoraments\2025\AS25-013 Legionel·losi i control de plagues - Aj. SALLENT\02_Editable\"/>
    </mc:Choice>
  </mc:AlternateContent>
  <xr:revisionPtr revIDLastSave="0" documentId="13_ncr:1_{7C64451E-F730-4D44-AF2D-521055D036C7}" xr6:coauthVersionLast="36" xr6:coauthVersionMax="36" xr10:uidLastSave="{00000000-0000-0000-0000-000000000000}"/>
  <bookViews>
    <workbookView xWindow="0" yWindow="0" windowWidth="28800" windowHeight="12225" xr2:uid="{AD85D4DA-FAFB-43F1-9145-FE0DFF5CC43A}"/>
  </bookViews>
  <sheets>
    <sheet name="INVENTARI LEGIO" sheetId="8" r:id="rId1"/>
    <sheet name="CALCUL LEGIO" sheetId="5" r:id="rId2"/>
    <sheet name="INVENTARI PLAGUES" sheetId="7" r:id="rId3"/>
    <sheet name="PLANNING PLAGUES" sheetId="10" r:id="rId4"/>
    <sheet name="RISCOS PLAGUES" sheetId="12" r:id="rId5"/>
  </sheets>
  <definedNames>
    <definedName name="_xlnm._FilterDatabase" localSheetId="0" hidden="1">'INVENTARI LEGIO'!$A$2:$AI$22</definedName>
    <definedName name="_xlnm._FilterDatabase" localSheetId="2" hidden="1">'INVENTARI PLAGUES'!$A$2:$C$23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23" i="7" l="1"/>
  <c r="BM22" i="7"/>
  <c r="BL22" i="7"/>
  <c r="BK22" i="7"/>
  <c r="BJ22" i="7"/>
  <c r="BI22" i="7"/>
  <c r="BH22" i="7"/>
  <c r="BG22" i="7"/>
  <c r="BF22" i="7"/>
  <c r="BE22" i="7"/>
  <c r="BD22" i="7"/>
  <c r="BC22" i="7"/>
  <c r="BB22" i="7"/>
  <c r="BA22" i="7"/>
  <c r="AZ22" i="7"/>
  <c r="BQ22" i="7" s="1"/>
  <c r="BM21" i="7"/>
  <c r="BL21" i="7"/>
  <c r="BK21" i="7"/>
  <c r="BJ21" i="7"/>
  <c r="BI21" i="7"/>
  <c r="BH21" i="7"/>
  <c r="BG21" i="7"/>
  <c r="BF21" i="7"/>
  <c r="BE21" i="7"/>
  <c r="BD21" i="7"/>
  <c r="BC21" i="7"/>
  <c r="BB21" i="7"/>
  <c r="BA21" i="7"/>
  <c r="AZ21" i="7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BM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BQ17" i="7" s="1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BQ11" i="7" s="1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BQ10" i="7" s="1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BM5" i="7"/>
  <c r="BL5" i="7"/>
  <c r="BK5" i="7"/>
  <c r="BJ5" i="7"/>
  <c r="BI5" i="7"/>
  <c r="BH5" i="7"/>
  <c r="BG5" i="7"/>
  <c r="BF5" i="7"/>
  <c r="BE5" i="7"/>
  <c r="BD5" i="7"/>
  <c r="BC5" i="7"/>
  <c r="BB5" i="7"/>
  <c r="BA5" i="7"/>
  <c r="AZ5" i="7"/>
  <c r="BQ5" i="7" s="1"/>
  <c r="BM4" i="7"/>
  <c r="BL4" i="7"/>
  <c r="BK4" i="7"/>
  <c r="BJ4" i="7"/>
  <c r="BI4" i="7"/>
  <c r="BH4" i="7"/>
  <c r="BG4" i="7"/>
  <c r="BF4" i="7"/>
  <c r="BE4" i="7"/>
  <c r="BD4" i="7"/>
  <c r="BC4" i="7"/>
  <c r="BB4" i="7"/>
  <c r="BA4" i="7"/>
  <c r="AZ4" i="7"/>
  <c r="BM3" i="7"/>
  <c r="BL3" i="7"/>
  <c r="BK3" i="7"/>
  <c r="BJ3" i="7"/>
  <c r="BI3" i="7"/>
  <c r="BH3" i="7"/>
  <c r="BG3" i="7"/>
  <c r="BF3" i="7"/>
  <c r="BE3" i="7"/>
  <c r="BD3" i="7"/>
  <c r="BC3" i="7"/>
  <c r="BB3" i="7"/>
  <c r="BA3" i="7"/>
  <c r="AZ3" i="7"/>
  <c r="AY22" i="7"/>
  <c r="AX22" i="7"/>
  <c r="AW22" i="7"/>
  <c r="AV22" i="7"/>
  <c r="AU22" i="7"/>
  <c r="AT22" i="7"/>
  <c r="AS22" i="7"/>
  <c r="AR22" i="7"/>
  <c r="AQ22" i="7"/>
  <c r="AP22" i="7"/>
  <c r="AO22" i="7"/>
  <c r="AN22" i="7"/>
  <c r="AM22" i="7"/>
  <c r="AL22" i="7"/>
  <c r="AK22" i="7"/>
  <c r="AJ22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Y5" i="7"/>
  <c r="AX5" i="7"/>
  <c r="AW5" i="7"/>
  <c r="AV5" i="7"/>
  <c r="AU5" i="7"/>
  <c r="AT5" i="7"/>
  <c r="AS5" i="7"/>
  <c r="AR5" i="7"/>
  <c r="AQ5" i="7"/>
  <c r="AP5" i="7"/>
  <c r="AO5" i="7"/>
  <c r="AN5" i="7"/>
  <c r="AM5" i="7"/>
  <c r="AL5" i="7"/>
  <c r="AK5" i="7"/>
  <c r="AJ5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BQ9" i="7" l="1"/>
  <c r="BQ4" i="7"/>
  <c r="BQ16" i="7"/>
  <c r="BP11" i="7"/>
  <c r="BP20" i="7"/>
  <c r="BQ3" i="7"/>
  <c r="BQ15" i="7"/>
  <c r="BP5" i="7"/>
  <c r="BP3" i="7"/>
  <c r="BP9" i="7"/>
  <c r="BP12" i="7"/>
  <c r="BP15" i="7"/>
  <c r="BP18" i="7"/>
  <c r="BP21" i="7"/>
  <c r="BQ6" i="7"/>
  <c r="BQ12" i="7"/>
  <c r="BQ18" i="7"/>
  <c r="BQ21" i="7"/>
  <c r="BP6" i="7"/>
  <c r="BQ7" i="7"/>
  <c r="BQ13" i="7"/>
  <c r="BQ19" i="7"/>
  <c r="BP8" i="7"/>
  <c r="BP14" i="7"/>
  <c r="BP7" i="7"/>
  <c r="BP10" i="7"/>
  <c r="BP13" i="7"/>
  <c r="BP16" i="7"/>
  <c r="BP19" i="7"/>
  <c r="BP17" i="7"/>
  <c r="BP4" i="7"/>
  <c r="BQ8" i="7"/>
  <c r="BQ14" i="7"/>
  <c r="BQ20" i="7"/>
  <c r="BP22" i="7"/>
  <c r="BO22" i="7"/>
  <c r="BN22" i="7"/>
  <c r="BO21" i="7"/>
  <c r="BN21" i="7"/>
  <c r="BO20" i="7"/>
  <c r="BR20" i="7" s="1"/>
  <c r="BN20" i="7"/>
  <c r="BO19" i="7"/>
  <c r="BN19" i="7"/>
  <c r="BO18" i="7"/>
  <c r="BN18" i="7"/>
  <c r="BO17" i="7"/>
  <c r="BN17" i="7"/>
  <c r="BO16" i="7"/>
  <c r="BN16" i="7"/>
  <c r="BO15" i="7"/>
  <c r="BN15" i="7"/>
  <c r="BO14" i="7"/>
  <c r="BR14" i="7" s="1"/>
  <c r="BN14" i="7"/>
  <c r="BO13" i="7"/>
  <c r="BN13" i="7"/>
  <c r="BO12" i="7"/>
  <c r="BN12" i="7"/>
  <c r="BO11" i="7"/>
  <c r="BN11" i="7"/>
  <c r="BO10" i="7"/>
  <c r="BN10" i="7"/>
  <c r="BO9" i="7"/>
  <c r="BN9" i="7"/>
  <c r="BO8" i="7"/>
  <c r="BR8" i="7" s="1"/>
  <c r="BN8" i="7"/>
  <c r="BO7" i="7"/>
  <c r="BN7" i="7"/>
  <c r="BO6" i="7"/>
  <c r="BN6" i="7"/>
  <c r="BO5" i="7"/>
  <c r="BN5" i="7"/>
  <c r="BO4" i="7"/>
  <c r="BN4" i="7"/>
  <c r="BO3" i="7"/>
  <c r="BN3" i="7"/>
  <c r="BR11" i="7" l="1"/>
  <c r="BR19" i="7"/>
  <c r="BR17" i="7"/>
  <c r="BR5" i="7"/>
  <c r="BR6" i="7"/>
  <c r="BR12" i="7"/>
  <c r="BR18" i="7"/>
  <c r="BR7" i="7"/>
  <c r="BR13" i="7"/>
  <c r="BR9" i="7"/>
  <c r="BR3" i="7"/>
  <c r="BR21" i="7"/>
  <c r="BR4" i="7"/>
  <c r="BR10" i="7"/>
  <c r="BR22" i="7"/>
  <c r="BR15" i="7"/>
  <c r="BR16" i="7"/>
  <c r="B33" i="5" l="1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R34" i="5"/>
  <c r="S34" i="5"/>
  <c r="T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G15" i="8"/>
  <c r="AF15" i="8" s="1"/>
  <c r="AF22" i="8"/>
  <c r="AF12" i="8"/>
  <c r="AG7" i="8"/>
  <c r="AF7" i="8" s="1"/>
  <c r="AG5" i="8"/>
  <c r="AF5" i="8" s="1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W3" i="8"/>
  <c r="W4" i="8"/>
  <c r="AF3" i="8" l="1"/>
  <c r="AF21" i="8"/>
  <c r="AF20" i="8"/>
  <c r="AF18" i="8"/>
  <c r="AF16" i="8"/>
  <c r="AF8" i="8"/>
  <c r="AG13" i="8"/>
  <c r="AF13" i="8" s="1"/>
  <c r="AG11" i="8"/>
  <c r="AF11" i="8" s="1"/>
  <c r="AG10" i="8"/>
  <c r="AF10" i="8" s="1"/>
  <c r="AG9" i="8"/>
  <c r="AF9" i="8" s="1"/>
  <c r="AG6" i="8"/>
  <c r="AF6" i="8" s="1"/>
  <c r="AG4" i="8"/>
  <c r="AF4" i="8" s="1"/>
  <c r="T31" i="5" l="1"/>
  <c r="S31" i="5"/>
  <c r="R31" i="5"/>
  <c r="Q31" i="5"/>
  <c r="P31" i="5"/>
  <c r="O31" i="5"/>
  <c r="T30" i="5"/>
  <c r="S30" i="5"/>
  <c r="R30" i="5"/>
  <c r="Q30" i="5"/>
  <c r="P30" i="5"/>
  <c r="O30" i="5"/>
  <c r="T29" i="5"/>
  <c r="S29" i="5"/>
  <c r="R29" i="5"/>
  <c r="Q29" i="5"/>
  <c r="P29" i="5"/>
  <c r="O29" i="5"/>
  <c r="T25" i="5"/>
  <c r="S25" i="5"/>
  <c r="R25" i="5"/>
  <c r="Q25" i="5"/>
  <c r="P25" i="5"/>
  <c r="O25" i="5"/>
  <c r="O35" i="5" l="1"/>
  <c r="O43" i="5" s="1"/>
  <c r="P35" i="5"/>
  <c r="P43" i="5" s="1"/>
  <c r="R35" i="5"/>
  <c r="R43" i="5" s="1"/>
  <c r="T35" i="5"/>
  <c r="T43" i="5" s="1"/>
  <c r="Q35" i="5"/>
  <c r="Q43" i="5" s="1"/>
  <c r="S35" i="5"/>
  <c r="S43" i="5" s="1"/>
  <c r="B30" i="5" l="1"/>
  <c r="C30" i="5"/>
  <c r="D30" i="5"/>
  <c r="E30" i="5"/>
  <c r="F30" i="5"/>
  <c r="G30" i="5"/>
  <c r="H30" i="5"/>
  <c r="I30" i="5"/>
  <c r="J30" i="5"/>
  <c r="K30" i="5"/>
  <c r="L30" i="5"/>
  <c r="M30" i="5"/>
  <c r="N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N25" i="5" l="1"/>
  <c r="M25" i="5"/>
  <c r="L25" i="5"/>
  <c r="K25" i="5"/>
  <c r="J25" i="5"/>
  <c r="I25" i="5"/>
  <c r="H25" i="5"/>
  <c r="G25" i="5"/>
  <c r="F25" i="5"/>
  <c r="E25" i="5"/>
  <c r="D25" i="5"/>
  <c r="C25" i="5"/>
  <c r="B25" i="5"/>
  <c r="N29" i="5" l="1"/>
  <c r="M29" i="5"/>
  <c r="L29" i="5"/>
  <c r="K29" i="5"/>
  <c r="J29" i="5"/>
  <c r="I29" i="5"/>
  <c r="H29" i="5"/>
  <c r="G29" i="5"/>
  <c r="F29" i="5"/>
  <c r="E29" i="5"/>
  <c r="D29" i="5"/>
  <c r="C29" i="5"/>
  <c r="B29" i="5"/>
  <c r="F35" i="5" l="1"/>
  <c r="F43" i="5" s="1"/>
  <c r="M35" i="5"/>
  <c r="M43" i="5" s="1"/>
  <c r="K35" i="5"/>
  <c r="K43" i="5" s="1"/>
  <c r="N35" i="5"/>
  <c r="N43" i="5" s="1"/>
  <c r="I35" i="5"/>
  <c r="I43" i="5" s="1"/>
  <c r="L35" i="5"/>
  <c r="L43" i="5" s="1"/>
  <c r="B35" i="5"/>
  <c r="B43" i="5" s="1"/>
  <c r="H35" i="5"/>
  <c r="H43" i="5" s="1"/>
  <c r="J35" i="5"/>
  <c r="J43" i="5" s="1"/>
  <c r="G35" i="5"/>
  <c r="G43" i="5" s="1"/>
  <c r="C35" i="5"/>
  <c r="C43" i="5" s="1"/>
  <c r="E35" i="5"/>
  <c r="E43" i="5" s="1"/>
  <c r="D35" i="5"/>
  <c r="D43" i="5" s="1"/>
</calcChain>
</file>

<file path=xl/sharedStrings.xml><?xml version="1.0" encoding="utf-8"?>
<sst xmlns="http://schemas.openxmlformats.org/spreadsheetml/2006/main" count="1193" uniqueCount="189">
  <si>
    <t>Equipament</t>
  </si>
  <si>
    <t>Adreça</t>
  </si>
  <si>
    <t>Retorn ACS</t>
  </si>
  <si>
    <t>SI</t>
  </si>
  <si>
    <t>NO</t>
  </si>
  <si>
    <t>Total Mostres</t>
  </si>
  <si>
    <t>Aixetes AFS*</t>
  </si>
  <si>
    <t>Aixetes ACS*</t>
  </si>
  <si>
    <t>* Segons Annex V RD 487/2022 - taula 2</t>
  </si>
  <si>
    <t>** Segons Annex V RD 487/2022 - taula 3</t>
  </si>
  <si>
    <t>Aspersors</t>
  </si>
  <si>
    <t>Acumulador ACS</t>
  </si>
  <si>
    <t>Edifici / Equipament</t>
  </si>
  <si>
    <t>Circuit ACS (si /no)</t>
  </si>
  <si>
    <t>Circuit AFS (si /no)</t>
  </si>
  <si>
    <t>Retorn ACS (si/no)</t>
  </si>
  <si>
    <t>Canonades metall (si/no)</t>
  </si>
  <si>
    <t>Aixetes AFS (num)</t>
  </si>
  <si>
    <t>Aixetes ACS (num)</t>
  </si>
  <si>
    <t>Dipòsit AFS (consum)</t>
  </si>
  <si>
    <t>Acumulador ACS (num)</t>
  </si>
  <si>
    <t>Periodicitat Aigua Sanitaria**</t>
  </si>
  <si>
    <t>Periodicitat Altres instal·lacions**</t>
  </si>
  <si>
    <t>TOTAL Mostres Instal·lació Aigua Sanitaria</t>
  </si>
  <si>
    <t>Mostres Sistemes d'aigua Sanitaria</t>
  </si>
  <si>
    <t>Sistemes / Equips / punts terminals</t>
  </si>
  <si>
    <t>Redacció/revisió/actualització i implantació del PPCL i tasques llibre registre per instal·lació</t>
  </si>
  <si>
    <t>Revisió de tota la instal·lació aigua sanitària (AFCH i ACS)</t>
  </si>
  <si>
    <t>Neteja i desinfecció de tota la xarxa (AFCH i ACS) des de picatge fins terminals</t>
  </si>
  <si>
    <t>Revisió d'acumulador ACS</t>
  </si>
  <si>
    <t>Neteja i desinfecció de sistema de reg camp futbol</t>
  </si>
  <si>
    <t xml:space="preserve">Tasques neteja / revisió </t>
  </si>
  <si>
    <t>Periodicitat pressa de mostres</t>
  </si>
  <si>
    <t>Periodicitat tasques neteja / Revisió</t>
  </si>
  <si>
    <t>Dipòsit AFS (reg)</t>
  </si>
  <si>
    <t>Aspersors (si(no)</t>
  </si>
  <si>
    <t>*** Les piscines exterior únicament presten servei al període estival, no superant els 2 trimestres de funcionament</t>
  </si>
  <si>
    <t>Carrer Mestre Vila, 1, 08650 Sallent, Barcelona</t>
  </si>
  <si>
    <t>Passeig Biblioteca, 3, 08650 Sallent, Barcelona</t>
  </si>
  <si>
    <t>Carrer Montserrat, 0, 08650 Cabrianes, Barcelona</t>
  </si>
  <si>
    <t>Passeig Biblioteca, 08650 Sallent, Barcelona</t>
  </si>
  <si>
    <t>Carrer Sant Bernat, 32, 08650 Sallent, Barcelona</t>
  </si>
  <si>
    <t>Carrer Verge del Pilar S/N 08650 Sallent</t>
  </si>
  <si>
    <t>Camí del Pal - 08650 Sallent</t>
  </si>
  <si>
    <t>Carrer Josep Potellas, 0, 08650 Sallent, Barcelona</t>
  </si>
  <si>
    <t>Carrer Sant Ramon S/N 08650 Cabrianes</t>
  </si>
  <si>
    <t>Pont de la Concòrdia, 1 - 08650 Sallent</t>
  </si>
  <si>
    <t>Carrer Torres Amat, 27, 08650 Sallent, Barcelona</t>
  </si>
  <si>
    <t>Carrer Martí Arau - 08650 Sallent</t>
  </si>
  <si>
    <t>Carrer Camp de la Bota S/N 08650 Sallent</t>
  </si>
  <si>
    <t>Ajuntament</t>
  </si>
  <si>
    <t>Escola Torres i Amat</t>
  </si>
  <si>
    <t>Escola Els Pins</t>
  </si>
  <si>
    <t>Llar d'infants l'Esquitx</t>
  </si>
  <si>
    <t>Residència Sant Bernat</t>
  </si>
  <si>
    <t>Centre de dia</t>
  </si>
  <si>
    <t>Pavelló d'esports</t>
  </si>
  <si>
    <t>Camp de futbol</t>
  </si>
  <si>
    <t>Club de Tennis</t>
  </si>
  <si>
    <t>Pavelló de Cabrianes</t>
  </si>
  <si>
    <t>Escola de Música</t>
  </si>
  <si>
    <t>Local Brigada</t>
  </si>
  <si>
    <t>Edifici Contramaestres</t>
  </si>
  <si>
    <t>CIRCUIT ACS</t>
  </si>
  <si>
    <t>CIRCUIT AFS</t>
  </si>
  <si>
    <t>CIRCUIT REG</t>
  </si>
  <si>
    <t>Unitats (individuals)</t>
  </si>
  <si>
    <t>Espai Cultural "Fàbrica Vella" - Cal Carreras</t>
  </si>
  <si>
    <t>La KSETA</t>
  </si>
  <si>
    <t>Policia</t>
  </si>
  <si>
    <t>Arxiu</t>
  </si>
  <si>
    <t>Biblioteca</t>
  </si>
  <si>
    <t>Viver d'empreses</t>
  </si>
  <si>
    <t>Teatre Cabrianes</t>
  </si>
  <si>
    <t>LOT 2</t>
  </si>
  <si>
    <t>Zones verdes municipals / clavagueram</t>
  </si>
  <si>
    <t>Segons tipus i número de recintes (especialment cambres humides (lavabos, cuines), soterranis, conductes, zones exteriors ajardinades, etc)</t>
  </si>
  <si>
    <t>DADES ESPAIS VERDS (NÚMERO PARCS) I XARXA CLAVAGUERAM (KM XARXA)
CONTENIDORS DE TIPUS SOTERRAT, ALTRES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</si>
  <si>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</si>
  <si>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</si>
  <si>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</si>
  <si>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</si>
  <si>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</si>
  <si>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</si>
  <si>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</si>
  <si>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</si>
  <si>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</si>
  <si>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</si>
  <si>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</si>
  <si>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</si>
  <si>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PL1</t>
  </si>
  <si>
    <t>PL2</t>
  </si>
  <si>
    <t>Mes</t>
  </si>
  <si>
    <t>PL1 - Control i prevenció desratització + desinsectació edificis municipals (4 revisions anuals - Trimestral)</t>
  </si>
  <si>
    <t>PL2 - Control i prevenció desratització + desinsectació clavegueram i espais públics (6 revisions anuals - Bimestral)</t>
  </si>
  <si>
    <t>Ús Principal (Segons Font)</t>
  </si>
  <si>
    <t>Grup de Risc</t>
  </si>
  <si>
    <t>GRUP 1</t>
  </si>
  <si>
    <t>Docent</t>
  </si>
  <si>
    <t>Hospitalari / Residències</t>
  </si>
  <si>
    <t>Esportiu</t>
  </si>
  <si>
    <t>Cultural</t>
  </si>
  <si>
    <t>Medi extern</t>
  </si>
  <si>
    <t>Administratiu</t>
  </si>
  <si>
    <t>GRUP 2</t>
  </si>
  <si>
    <t>Carrer Camp de la Bota s/n.  (Torre del Gas) – Sallent</t>
  </si>
  <si>
    <t>Carrer Torres Amat, 29 – Sallent</t>
  </si>
  <si>
    <t>Carrer Torres Amat, 39 – Sallent</t>
  </si>
  <si>
    <t>Carrer Cós, 20 – Sallent</t>
  </si>
  <si>
    <t>Carrer Sant Ramon – Cabrianes</t>
  </si>
  <si>
    <t>Sense ACS</t>
  </si>
  <si>
    <t>Magatzems de documentació a plantes, pati vertical d'instal·lacions, magatzem de material i varis a coberta, 3 zona d'office i 1 zona de vending, sala de quadres eléctrics amb ventilació exterior.</t>
  </si>
  <si>
    <t>Magatzem de documentació amb gran número de prestatgeries</t>
  </si>
  <si>
    <t>Magatzems de documentació i llibres a plantes, sala de calderes amb ventilació, pati vertical instal·lacions, sala de neteja.</t>
  </si>
  <si>
    <t>Local obert al carrer, gran magatzem i gran número de magatzems tancats amb diversa maquinaria, eines i materiales (6-8), 2 vestuaris, 3 menjadors, 2 zones de cuina. Molt material acumulat i molts racons i espais a cobrir.</t>
  </si>
  <si>
    <t>Local que pot estar obert al carrer, sales grans amb petits magatzems i lavabos.</t>
  </si>
  <si>
    <t>Sala professors amb zona d'office, sala eléctrica, sala caldera amb ventilació exterior, zona brossa, magatzem de materials.</t>
  </si>
  <si>
    <t>Sala de neteja amb ventilació exterior, lavabos, soterrani sense ús (antiga tina).</t>
  </si>
  <si>
    <t>Bugaderia, cuina, magatzem cuina, menjador infants i professors, magatzems, sala de netejea, lavabos infants i professors, zona de brossa exterior, espais exteriors.</t>
  </si>
  <si>
    <t>Cuina, 2 magatzems cuina, zona de brossa, menjador d'infants, sales de neteja, magatzems, lavabos infants i professors, sala de professors, zones exteriors.</t>
  </si>
  <si>
    <t>Zona preparació menjador, menjador, magatzem de material, sala de neteja, lavabos infants i professors.</t>
  </si>
  <si>
    <t>Sala caldera amb ventilació exterior, magatzems de material, 2 vestuaris i dutxes colectives equips, 1 vestuari amb dutxa arbitres, lavabos.</t>
  </si>
  <si>
    <t>Sala de calderes, sala de bombes reg, bugaderia, bar amb cuina, 2 vestuaris i dutxes colectives equips, 1 vestuari amb dutxa arbitres, lavabos, magatzems de material,  zona exterior.</t>
  </si>
  <si>
    <t>Sala caldera amb ventilació exterior, magatzems de material, 2 vestuaris i dutxes colectives equips, lavabos.</t>
  </si>
  <si>
    <t>Zona office menjador, vestuari i lavabos.</t>
  </si>
  <si>
    <t>PRODUCCIÓ</t>
  </si>
  <si>
    <t xml:space="preserve">Tipologia (Acumulació / Electric / Bescanviador / Gas) </t>
  </si>
  <si>
    <t>Servei</t>
  </si>
  <si>
    <t>Capacitat (individual)</t>
  </si>
  <si>
    <t>ACUMULADOR ACS - SERVEI 1</t>
  </si>
  <si>
    <t>ACUMULADOR ACS - SERVEI 2</t>
  </si>
  <si>
    <t>ACUMULADOR ACS - SERVEI 3</t>
  </si>
  <si>
    <t>ACUMULADOR ACS - SERVEI 4</t>
  </si>
  <si>
    <t>Elèctric</t>
  </si>
  <si>
    <t>Superfície</t>
  </si>
  <si>
    <t>Punts consum ACS (núm)</t>
  </si>
  <si>
    <t>Punts consum AFS (núm)</t>
  </si>
  <si>
    <t>Posíció</t>
  </si>
  <si>
    <t>Dipòsít AFS (consum)</t>
  </si>
  <si>
    <t>Dipòsít AFS (reg)</t>
  </si>
  <si>
    <t>Lavabo</t>
  </si>
  <si>
    <t>Vestuari individual</t>
  </si>
  <si>
    <t>Cuina</t>
  </si>
  <si>
    <t>Dutxes 
(SÍ / NO)</t>
  </si>
  <si>
    <t>Aspersors (SÍ / NO)</t>
  </si>
  <si>
    <t>Retorn ACS (SÍ / NO)</t>
  </si>
  <si>
    <t>Canonades metall 
(SÍ / NO)</t>
  </si>
  <si>
    <t>Circuit ACS 
(SÍ / NO)</t>
  </si>
  <si>
    <t>SÍ</t>
  </si>
  <si>
    <t>NA</t>
  </si>
  <si>
    <t>Núm Acumuladors</t>
  </si>
  <si>
    <t>TOTAL</t>
  </si>
  <si>
    <t>Aula</t>
  </si>
  <si>
    <t>Aules</t>
  </si>
  <si>
    <t>Menjador</t>
  </si>
  <si>
    <t>Bugaderia</t>
  </si>
  <si>
    <t>Acumulació</t>
  </si>
  <si>
    <t>Gas</t>
  </si>
  <si>
    <t>Edifici</t>
  </si>
  <si>
    <t>Sense acumulació</t>
  </si>
  <si>
    <t>Bescanviador</t>
  </si>
  <si>
    <t>Caldera per ACS
(SÍ / NO)</t>
  </si>
  <si>
    <t>Vestuaris colectius</t>
  </si>
  <si>
    <t>Camerinos</t>
  </si>
  <si>
    <t>Vestuaris individuals</t>
  </si>
  <si>
    <t>Neteja</t>
  </si>
  <si>
    <t>Circuit AFS 
(SÍ / NO)</t>
  </si>
  <si>
    <t>Magatzem 
cuina</t>
  </si>
  <si>
    <t>Menjador
 / Office</t>
  </si>
  <si>
    <t>Vestuaris</t>
  </si>
  <si>
    <t>Lavabos colectius</t>
  </si>
  <si>
    <t>Lavabos individuals</t>
  </si>
  <si>
    <t>Magatzems material</t>
  </si>
  <si>
    <t>Sales tècniques ventilades</t>
  </si>
  <si>
    <t>Zones exteriors</t>
  </si>
  <si>
    <t>Zona Brossa</t>
  </si>
  <si>
    <t>Cuina / Espai preparació menjar</t>
  </si>
  <si>
    <t>Zona Vending</t>
  </si>
  <si>
    <t>Portes obertes a carrer</t>
  </si>
  <si>
    <t>Sala neteja</t>
  </si>
  <si>
    <t>Patis verticals</t>
  </si>
  <si>
    <t>Sales tècniques tancades</t>
  </si>
  <si>
    <t>TIPUS ESPAIS LOT 2</t>
  </si>
  <si>
    <t>NÚMERO ESPAIS LOT 2</t>
  </si>
  <si>
    <t>I</t>
  </si>
  <si>
    <t>R</t>
  </si>
  <si>
    <t>RR</t>
  </si>
  <si>
    <t>Espais públics municipals / clavagueram</t>
  </si>
  <si>
    <t>PC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</si>
</sst>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Fill="1" applyAlignment="1">
      <alignment horizontal="center" textRotation="90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textRotation="90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AC702-1AD9-46AB-A72D-F665AF749A99}">
  <sheetPr>
    <pageSetUpPr fitToPage="1"/>
  </sheetPr>
  <dimension ref="A1:AI22"/>
  <sheetViews>
    <sheetView tabSelected="1" topLeftCell="P1" zoomScale="55" zoomScaleNormal="55" workbookViewId="0">
      <selection activeCell="AK7" sqref="AK7"/>
    </sheetView>
  </sheetViews>
  <sheetFormatPr baseColWidth="10" defaultRowHeight="26.25" x14ac:dyDescent="0.4"/>
  <cols>
    <col min="1" max="1" width="24.85546875" style="33" customWidth="1"/>
    <col min="2" max="2" width="24.85546875" style="41" customWidth="1"/>
    <col min="3" max="3" width="27.28515625" style="35" customWidth="1"/>
    <col min="4" max="7" width="21.85546875" style="35" customWidth="1"/>
    <col min="8" max="8" width="27.28515625" style="35" customWidth="1"/>
    <col min="9" max="12" width="21.85546875" style="35" customWidth="1"/>
    <col min="13" max="13" width="27.28515625" style="35" customWidth="1"/>
    <col min="14" max="17" width="21.85546875" style="35" customWidth="1"/>
    <col min="18" max="18" width="27.28515625" style="35" customWidth="1"/>
    <col min="19" max="22" width="21.85546875" style="35" customWidth="1"/>
    <col min="23" max="23" width="24.42578125" style="35" customWidth="1"/>
    <col min="24" max="35" width="21.85546875" style="35" customWidth="1"/>
    <col min="36" max="16384" width="11.42578125" style="34"/>
  </cols>
  <sheetData>
    <row r="1" spans="1:35" s="27" customFormat="1" x14ac:dyDescent="0.4">
      <c r="A1" s="26"/>
      <c r="B1" s="39" t="s">
        <v>125</v>
      </c>
      <c r="C1" s="49" t="s">
        <v>129</v>
      </c>
      <c r="D1" s="49"/>
      <c r="E1" s="49"/>
      <c r="F1" s="49"/>
      <c r="G1" s="49"/>
      <c r="H1" s="49" t="s">
        <v>130</v>
      </c>
      <c r="I1" s="49"/>
      <c r="J1" s="49"/>
      <c r="K1" s="49"/>
      <c r="L1" s="49"/>
      <c r="M1" s="49" t="s">
        <v>131</v>
      </c>
      <c r="N1" s="49"/>
      <c r="O1" s="49"/>
      <c r="P1" s="49"/>
      <c r="Q1" s="49"/>
      <c r="R1" s="49" t="s">
        <v>132</v>
      </c>
      <c r="S1" s="49"/>
      <c r="T1" s="49"/>
      <c r="U1" s="49"/>
      <c r="V1" s="49"/>
      <c r="W1" s="38" t="s">
        <v>151</v>
      </c>
      <c r="X1" s="49" t="s">
        <v>63</v>
      </c>
      <c r="Y1" s="49"/>
      <c r="Z1" s="49"/>
      <c r="AA1" s="49" t="s">
        <v>64</v>
      </c>
      <c r="AB1" s="49"/>
      <c r="AC1" s="49"/>
      <c r="AD1" s="38" t="s">
        <v>65</v>
      </c>
      <c r="AE1" s="38"/>
      <c r="AF1" s="49"/>
      <c r="AG1" s="49"/>
      <c r="AH1" s="49"/>
      <c r="AI1" s="49"/>
    </row>
    <row r="2" spans="1:35" s="29" customFormat="1" ht="131.25" x14ac:dyDescent="0.25">
      <c r="A2" s="28" t="s">
        <v>12</v>
      </c>
      <c r="B2" s="28" t="s">
        <v>161</v>
      </c>
      <c r="C2" s="28" t="s">
        <v>126</v>
      </c>
      <c r="D2" s="28" t="s">
        <v>137</v>
      </c>
      <c r="E2" s="28" t="s">
        <v>127</v>
      </c>
      <c r="F2" s="28" t="s">
        <v>128</v>
      </c>
      <c r="G2" s="28" t="s">
        <v>66</v>
      </c>
      <c r="H2" s="28" t="s">
        <v>126</v>
      </c>
      <c r="I2" s="28" t="s">
        <v>137</v>
      </c>
      <c r="J2" s="28" t="s">
        <v>127</v>
      </c>
      <c r="K2" s="28" t="s">
        <v>128</v>
      </c>
      <c r="L2" s="28" t="s">
        <v>66</v>
      </c>
      <c r="M2" s="28" t="s">
        <v>126</v>
      </c>
      <c r="N2" s="28" t="s">
        <v>137</v>
      </c>
      <c r="O2" s="28" t="s">
        <v>127</v>
      </c>
      <c r="P2" s="28" t="s">
        <v>128</v>
      </c>
      <c r="Q2" s="28" t="s">
        <v>66</v>
      </c>
      <c r="R2" s="28" t="s">
        <v>126</v>
      </c>
      <c r="S2" s="28" t="s">
        <v>137</v>
      </c>
      <c r="T2" s="28" t="s">
        <v>127</v>
      </c>
      <c r="U2" s="28" t="s">
        <v>128</v>
      </c>
      <c r="V2" s="28" t="s">
        <v>66</v>
      </c>
      <c r="W2" s="28" t="s">
        <v>150</v>
      </c>
      <c r="X2" s="28" t="s">
        <v>147</v>
      </c>
      <c r="Y2" s="28" t="s">
        <v>145</v>
      </c>
      <c r="Z2" s="28" t="s">
        <v>146</v>
      </c>
      <c r="AA2" s="28" t="s">
        <v>138</v>
      </c>
      <c r="AB2" s="28" t="s">
        <v>166</v>
      </c>
      <c r="AC2" s="28" t="s">
        <v>146</v>
      </c>
      <c r="AD2" s="28" t="s">
        <v>139</v>
      </c>
      <c r="AE2" s="28" t="s">
        <v>146</v>
      </c>
      <c r="AF2" s="28" t="s">
        <v>136</v>
      </c>
      <c r="AG2" s="28" t="s">
        <v>135</v>
      </c>
      <c r="AH2" s="28" t="s">
        <v>143</v>
      </c>
      <c r="AI2" s="28" t="s">
        <v>144</v>
      </c>
    </row>
    <row r="3" spans="1:35" s="31" customFormat="1" ht="130.5" customHeight="1" x14ac:dyDescent="0.25">
      <c r="A3" s="30" t="s">
        <v>50</v>
      </c>
      <c r="B3" s="40" t="s">
        <v>4</v>
      </c>
      <c r="C3" s="36" t="s">
        <v>133</v>
      </c>
      <c r="D3" s="36" t="s">
        <v>134</v>
      </c>
      <c r="E3" s="36" t="s">
        <v>140</v>
      </c>
      <c r="F3" s="36">
        <v>50</v>
      </c>
      <c r="G3" s="36">
        <v>1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>
        <f t="shared" ref="W3" si="0">V3+Q3+L3+G3</f>
        <v>1</v>
      </c>
      <c r="X3" s="36" t="s">
        <v>148</v>
      </c>
      <c r="Y3" s="36" t="s">
        <v>4</v>
      </c>
      <c r="Z3" s="36" t="s">
        <v>148</v>
      </c>
      <c r="AA3" s="36" t="s">
        <v>4</v>
      </c>
      <c r="AB3" s="36" t="s">
        <v>148</v>
      </c>
      <c r="AC3" s="36" t="s">
        <v>148</v>
      </c>
      <c r="AD3" s="36" t="s">
        <v>149</v>
      </c>
      <c r="AE3" s="36" t="s">
        <v>149</v>
      </c>
      <c r="AF3" s="36">
        <f>AG3+1</f>
        <v>6</v>
      </c>
      <c r="AG3" s="36">
        <v>5</v>
      </c>
      <c r="AH3" s="36" t="s">
        <v>4</v>
      </c>
      <c r="AI3" s="36" t="s">
        <v>149</v>
      </c>
    </row>
    <row r="4" spans="1:35" s="31" customFormat="1" ht="130.5" customHeight="1" x14ac:dyDescent="0.25">
      <c r="A4" s="32" t="s">
        <v>51</v>
      </c>
      <c r="B4" s="28" t="s">
        <v>4</v>
      </c>
      <c r="C4" s="37" t="s">
        <v>133</v>
      </c>
      <c r="D4" s="37" t="s">
        <v>134</v>
      </c>
      <c r="E4" s="37" t="s">
        <v>141</v>
      </c>
      <c r="F4" s="42">
        <v>50</v>
      </c>
      <c r="G4" s="37">
        <v>1</v>
      </c>
      <c r="H4" s="37" t="s">
        <v>133</v>
      </c>
      <c r="I4" s="37" t="s">
        <v>134</v>
      </c>
      <c r="J4" s="37" t="s">
        <v>141</v>
      </c>
      <c r="K4" s="42">
        <v>50</v>
      </c>
      <c r="L4" s="37">
        <v>1</v>
      </c>
      <c r="M4" s="37" t="s">
        <v>133</v>
      </c>
      <c r="N4" s="37" t="s">
        <v>134</v>
      </c>
      <c r="O4" s="37" t="s">
        <v>152</v>
      </c>
      <c r="P4" s="42">
        <v>50</v>
      </c>
      <c r="Q4" s="37">
        <v>1</v>
      </c>
      <c r="R4" s="37" t="s">
        <v>133</v>
      </c>
      <c r="S4" s="37" t="s">
        <v>134</v>
      </c>
      <c r="T4" s="37" t="s">
        <v>142</v>
      </c>
      <c r="U4" s="42">
        <v>100</v>
      </c>
      <c r="V4" s="37">
        <v>1</v>
      </c>
      <c r="W4" s="37">
        <f>V4+Q4+L4+G4</f>
        <v>4</v>
      </c>
      <c r="X4" s="37" t="s">
        <v>148</v>
      </c>
      <c r="Y4" s="37" t="s">
        <v>4</v>
      </c>
      <c r="Z4" s="37" t="s">
        <v>4</v>
      </c>
      <c r="AA4" s="37" t="s">
        <v>4</v>
      </c>
      <c r="AB4" s="37" t="s">
        <v>148</v>
      </c>
      <c r="AC4" s="37" t="s">
        <v>148</v>
      </c>
      <c r="AD4" s="37" t="s">
        <v>149</v>
      </c>
      <c r="AE4" s="37" t="s">
        <v>149</v>
      </c>
      <c r="AF4" s="37">
        <f>AG4+6+3+2+2+2+4+2+4+1+1+6+1+3+5+4+3</f>
        <v>58</v>
      </c>
      <c r="AG4" s="37">
        <f>2+5+1+1</f>
        <v>9</v>
      </c>
      <c r="AH4" s="37" t="s">
        <v>148</v>
      </c>
      <c r="AI4" s="37" t="s">
        <v>149</v>
      </c>
    </row>
    <row r="5" spans="1:35" s="31" customFormat="1" ht="130.5" customHeight="1" x14ac:dyDescent="0.25">
      <c r="A5" s="30" t="s">
        <v>52</v>
      </c>
      <c r="B5" s="40" t="s">
        <v>4</v>
      </c>
      <c r="C5" s="36" t="s">
        <v>133</v>
      </c>
      <c r="D5" s="36" t="s">
        <v>134</v>
      </c>
      <c r="E5" s="36" t="s">
        <v>152</v>
      </c>
      <c r="F5" s="36">
        <v>15</v>
      </c>
      <c r="G5" s="36">
        <v>1</v>
      </c>
      <c r="H5" s="36" t="s">
        <v>133</v>
      </c>
      <c r="I5" s="36" t="s">
        <v>134</v>
      </c>
      <c r="J5" s="36" t="s">
        <v>154</v>
      </c>
      <c r="K5" s="36">
        <v>35</v>
      </c>
      <c r="L5" s="36">
        <v>1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>
        <f t="shared" ref="W5:W22" si="1">V5+Q5+L5+G5</f>
        <v>2</v>
      </c>
      <c r="X5" s="36" t="s">
        <v>148</v>
      </c>
      <c r="Y5" s="36" t="s">
        <v>4</v>
      </c>
      <c r="Z5" s="36" t="s">
        <v>148</v>
      </c>
      <c r="AA5" s="36" t="s">
        <v>4</v>
      </c>
      <c r="AB5" s="36" t="s">
        <v>148</v>
      </c>
      <c r="AC5" s="36" t="s">
        <v>148</v>
      </c>
      <c r="AD5" s="36" t="s">
        <v>149</v>
      </c>
      <c r="AE5" s="36" t="s">
        <v>149</v>
      </c>
      <c r="AF5" s="36">
        <f>AG5+3+2+4+4+3</f>
        <v>18</v>
      </c>
      <c r="AG5" s="36">
        <f>1+1</f>
        <v>2</v>
      </c>
      <c r="AH5" s="36" t="s">
        <v>4</v>
      </c>
      <c r="AI5" s="36" t="s">
        <v>149</v>
      </c>
    </row>
    <row r="6" spans="1:35" s="31" customFormat="1" ht="130.5" customHeight="1" x14ac:dyDescent="0.25">
      <c r="A6" s="32" t="s">
        <v>53</v>
      </c>
      <c r="B6" s="28" t="s">
        <v>148</v>
      </c>
      <c r="C6" s="37" t="s">
        <v>156</v>
      </c>
      <c r="D6" s="37" t="s">
        <v>134</v>
      </c>
      <c r="E6" s="37" t="s">
        <v>155</v>
      </c>
      <c r="F6" s="37">
        <v>100</v>
      </c>
      <c r="G6" s="37">
        <v>1</v>
      </c>
      <c r="H6" s="37" t="s">
        <v>157</v>
      </c>
      <c r="I6" s="37" t="s">
        <v>134</v>
      </c>
      <c r="J6" s="37" t="s">
        <v>142</v>
      </c>
      <c r="K6" s="37">
        <v>120</v>
      </c>
      <c r="L6" s="37">
        <v>1</v>
      </c>
      <c r="M6" s="37" t="s">
        <v>133</v>
      </c>
      <c r="N6" s="37" t="s">
        <v>134</v>
      </c>
      <c r="O6" s="37" t="s">
        <v>153</v>
      </c>
      <c r="P6" s="37">
        <v>30</v>
      </c>
      <c r="Q6" s="37">
        <v>1</v>
      </c>
      <c r="R6" s="37"/>
      <c r="S6" s="37"/>
      <c r="T6" s="37"/>
      <c r="U6" s="37"/>
      <c r="V6" s="37"/>
      <c r="W6" s="37">
        <f t="shared" si="1"/>
        <v>3</v>
      </c>
      <c r="X6" s="37" t="s">
        <v>148</v>
      </c>
      <c r="Y6" s="37" t="s">
        <v>4</v>
      </c>
      <c r="Z6" s="37" t="s">
        <v>148</v>
      </c>
      <c r="AA6" s="37" t="s">
        <v>4</v>
      </c>
      <c r="AB6" s="37" t="s">
        <v>148</v>
      </c>
      <c r="AC6" s="37" t="s">
        <v>148</v>
      </c>
      <c r="AD6" s="37" t="s">
        <v>149</v>
      </c>
      <c r="AE6" s="37" t="s">
        <v>149</v>
      </c>
      <c r="AF6" s="37">
        <f>AG6+1+8+1+4+1+5+5+5+3+5</f>
        <v>53</v>
      </c>
      <c r="AG6" s="37">
        <f>1+1+1+1+1+4+2+1+1+1+1</f>
        <v>15</v>
      </c>
      <c r="AH6" s="37" t="s">
        <v>4</v>
      </c>
      <c r="AI6" s="37" t="s">
        <v>149</v>
      </c>
    </row>
    <row r="7" spans="1:35" s="31" customFormat="1" ht="130.5" customHeight="1" x14ac:dyDescent="0.25">
      <c r="A7" s="30" t="s">
        <v>54</v>
      </c>
      <c r="B7" s="40" t="s">
        <v>148</v>
      </c>
      <c r="C7" s="36" t="s">
        <v>156</v>
      </c>
      <c r="D7" s="36" t="s">
        <v>134</v>
      </c>
      <c r="E7" s="36" t="s">
        <v>158</v>
      </c>
      <c r="F7" s="36">
        <v>150</v>
      </c>
      <c r="G7" s="36">
        <v>1</v>
      </c>
      <c r="H7" s="36" t="s">
        <v>133</v>
      </c>
      <c r="I7" s="36" t="s">
        <v>134</v>
      </c>
      <c r="J7" s="36" t="s">
        <v>155</v>
      </c>
      <c r="K7" s="36">
        <v>100</v>
      </c>
      <c r="L7" s="36">
        <v>1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>
        <f t="shared" si="1"/>
        <v>2</v>
      </c>
      <c r="X7" s="36" t="s">
        <v>148</v>
      </c>
      <c r="Y7" s="36" t="s">
        <v>4</v>
      </c>
      <c r="Z7" s="36" t="s">
        <v>148</v>
      </c>
      <c r="AA7" s="36" t="s">
        <v>4</v>
      </c>
      <c r="AB7" s="36" t="s">
        <v>148</v>
      </c>
      <c r="AC7" s="36" t="s">
        <v>148</v>
      </c>
      <c r="AD7" s="36" t="s">
        <v>149</v>
      </c>
      <c r="AE7" s="36" t="s">
        <v>149</v>
      </c>
      <c r="AF7" s="36">
        <f>AG7+4</f>
        <v>57</v>
      </c>
      <c r="AG7" s="36">
        <f>24+2+3+24</f>
        <v>53</v>
      </c>
      <c r="AH7" s="36" t="s">
        <v>148</v>
      </c>
      <c r="AI7" s="36" t="s">
        <v>149</v>
      </c>
    </row>
    <row r="8" spans="1:35" s="31" customFormat="1" ht="130.5" customHeight="1" x14ac:dyDescent="0.25">
      <c r="A8" s="32" t="s">
        <v>55</v>
      </c>
      <c r="B8" s="28" t="s">
        <v>148</v>
      </c>
      <c r="C8" s="37" t="s">
        <v>159</v>
      </c>
      <c r="D8" s="37"/>
      <c r="E8" s="37"/>
      <c r="F8" s="42"/>
      <c r="G8" s="37"/>
      <c r="H8" s="37"/>
      <c r="I8" s="37"/>
      <c r="J8" s="37"/>
      <c r="K8" s="42"/>
      <c r="L8" s="37"/>
      <c r="M8" s="37"/>
      <c r="N8" s="37"/>
      <c r="O8" s="37"/>
      <c r="P8" s="42"/>
      <c r="Q8" s="37"/>
      <c r="R8" s="37"/>
      <c r="S8" s="37"/>
      <c r="T8" s="37"/>
      <c r="U8" s="42"/>
      <c r="V8" s="37"/>
      <c r="W8" s="37">
        <f t="shared" si="1"/>
        <v>0</v>
      </c>
      <c r="X8" s="37" t="s">
        <v>148</v>
      </c>
      <c r="Y8" s="37" t="s">
        <v>4</v>
      </c>
      <c r="Z8" s="37" t="s">
        <v>148</v>
      </c>
      <c r="AA8" s="37" t="s">
        <v>4</v>
      </c>
      <c r="AB8" s="37" t="s">
        <v>148</v>
      </c>
      <c r="AC8" s="37" t="s">
        <v>148</v>
      </c>
      <c r="AD8" s="37" t="s">
        <v>149</v>
      </c>
      <c r="AE8" s="37" t="s">
        <v>149</v>
      </c>
      <c r="AF8" s="37">
        <f>AG8+3</f>
        <v>5</v>
      </c>
      <c r="AG8" s="37">
        <v>2</v>
      </c>
      <c r="AH8" s="37" t="s">
        <v>148</v>
      </c>
      <c r="AI8" s="37" t="s">
        <v>149</v>
      </c>
    </row>
    <row r="9" spans="1:35" s="31" customFormat="1" ht="130.5" customHeight="1" x14ac:dyDescent="0.25">
      <c r="A9" s="30" t="s">
        <v>56</v>
      </c>
      <c r="B9" s="40" t="s">
        <v>148</v>
      </c>
      <c r="C9" s="36" t="s">
        <v>160</v>
      </c>
      <c r="D9" s="36" t="s">
        <v>134</v>
      </c>
      <c r="E9" s="36" t="s">
        <v>158</v>
      </c>
      <c r="F9" s="36">
        <v>200</v>
      </c>
      <c r="G9" s="36">
        <v>2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>
        <f t="shared" si="1"/>
        <v>2</v>
      </c>
      <c r="X9" s="36" t="s">
        <v>148</v>
      </c>
      <c r="Y9" s="36" t="s">
        <v>148</v>
      </c>
      <c r="Z9" s="36" t="s">
        <v>148</v>
      </c>
      <c r="AA9" s="36" t="s">
        <v>4</v>
      </c>
      <c r="AB9" s="36" t="s">
        <v>148</v>
      </c>
      <c r="AC9" s="36" t="s">
        <v>148</v>
      </c>
      <c r="AD9" s="36" t="s">
        <v>149</v>
      </c>
      <c r="AE9" s="36" t="s">
        <v>149</v>
      </c>
      <c r="AF9" s="36">
        <f>AG9+6*2+3*1+5+1</f>
        <v>62</v>
      </c>
      <c r="AG9" s="36">
        <f>6*6+3*1+2</f>
        <v>41</v>
      </c>
      <c r="AH9" s="36" t="s">
        <v>148</v>
      </c>
      <c r="AI9" s="36" t="s">
        <v>149</v>
      </c>
    </row>
    <row r="10" spans="1:35" s="31" customFormat="1" ht="130.5" customHeight="1" x14ac:dyDescent="0.25">
      <c r="A10" s="32" t="s">
        <v>57</v>
      </c>
      <c r="B10" s="28" t="s">
        <v>148</v>
      </c>
      <c r="C10" s="37" t="s">
        <v>156</v>
      </c>
      <c r="D10" s="37" t="s">
        <v>134</v>
      </c>
      <c r="E10" s="37" t="s">
        <v>158</v>
      </c>
      <c r="F10" s="42">
        <v>500</v>
      </c>
      <c r="G10" s="37">
        <v>2</v>
      </c>
      <c r="H10" s="37"/>
      <c r="I10" s="37"/>
      <c r="J10" s="37"/>
      <c r="K10" s="42"/>
      <c r="L10" s="37"/>
      <c r="M10" s="37"/>
      <c r="N10" s="37"/>
      <c r="O10" s="37"/>
      <c r="P10" s="42"/>
      <c r="Q10" s="37"/>
      <c r="R10" s="37"/>
      <c r="S10" s="37"/>
      <c r="T10" s="37"/>
      <c r="U10" s="42"/>
      <c r="V10" s="37"/>
      <c r="W10" s="37">
        <f t="shared" si="1"/>
        <v>2</v>
      </c>
      <c r="X10" s="37" t="s">
        <v>148</v>
      </c>
      <c r="Y10" s="37" t="s">
        <v>148</v>
      </c>
      <c r="Z10" s="37" t="s">
        <v>148</v>
      </c>
      <c r="AA10" s="37" t="s">
        <v>4</v>
      </c>
      <c r="AB10" s="37" t="s">
        <v>148</v>
      </c>
      <c r="AC10" s="37" t="s">
        <v>148</v>
      </c>
      <c r="AD10" s="37" t="s">
        <v>148</v>
      </c>
      <c r="AE10" s="37" t="s">
        <v>4</v>
      </c>
      <c r="AF10" s="37">
        <f>AG10+1*2+1+3+2</f>
        <v>25</v>
      </c>
      <c r="AG10" s="37">
        <f>2*(8)+1</f>
        <v>17</v>
      </c>
      <c r="AH10" s="37" t="s">
        <v>148</v>
      </c>
      <c r="AI10" s="37" t="s">
        <v>148</v>
      </c>
    </row>
    <row r="11" spans="1:35" s="31" customFormat="1" ht="130.5" customHeight="1" x14ac:dyDescent="0.25">
      <c r="A11" s="30" t="s">
        <v>58</v>
      </c>
      <c r="B11" s="40" t="s">
        <v>148</v>
      </c>
      <c r="C11" s="36" t="s">
        <v>156</v>
      </c>
      <c r="D11" s="36" t="s">
        <v>134</v>
      </c>
      <c r="E11" s="36" t="s">
        <v>162</v>
      </c>
      <c r="F11" s="36">
        <v>100</v>
      </c>
      <c r="G11" s="36">
        <v>1</v>
      </c>
      <c r="H11" s="36" t="s">
        <v>133</v>
      </c>
      <c r="I11" s="36" t="s">
        <v>134</v>
      </c>
      <c r="J11" s="36" t="s">
        <v>142</v>
      </c>
      <c r="K11" s="36">
        <v>100</v>
      </c>
      <c r="L11" s="36">
        <v>1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>
        <f t="shared" si="1"/>
        <v>2</v>
      </c>
      <c r="X11" s="36" t="s">
        <v>148</v>
      </c>
      <c r="Y11" s="36" t="s">
        <v>148</v>
      </c>
      <c r="Z11" s="36" t="s">
        <v>148</v>
      </c>
      <c r="AA11" s="36" t="s">
        <v>4</v>
      </c>
      <c r="AB11" s="36" t="s">
        <v>148</v>
      </c>
      <c r="AC11" s="36" t="s">
        <v>148</v>
      </c>
      <c r="AD11" s="36" t="s">
        <v>149</v>
      </c>
      <c r="AE11" s="36" t="s">
        <v>149</v>
      </c>
      <c r="AF11" s="36">
        <f>AG11+1+1+1</f>
        <v>17</v>
      </c>
      <c r="AG11" s="36">
        <f>5+8+1</f>
        <v>14</v>
      </c>
      <c r="AH11" s="36" t="s">
        <v>148</v>
      </c>
      <c r="AI11" s="36" t="s">
        <v>149</v>
      </c>
    </row>
    <row r="12" spans="1:35" s="31" customFormat="1" ht="130.5" customHeight="1" x14ac:dyDescent="0.25">
      <c r="A12" s="32" t="s">
        <v>59</v>
      </c>
      <c r="B12" s="28" t="s">
        <v>148</v>
      </c>
      <c r="C12" s="37" t="s">
        <v>159</v>
      </c>
      <c r="D12" s="37"/>
      <c r="E12" s="37"/>
      <c r="F12" s="42"/>
      <c r="G12" s="37"/>
      <c r="H12" s="37"/>
      <c r="I12" s="37"/>
      <c r="J12" s="37"/>
      <c r="K12" s="42"/>
      <c r="L12" s="37"/>
      <c r="M12" s="37"/>
      <c r="N12" s="37"/>
      <c r="O12" s="37"/>
      <c r="P12" s="42"/>
      <c r="Q12" s="37"/>
      <c r="R12" s="37"/>
      <c r="S12" s="37"/>
      <c r="T12" s="37"/>
      <c r="U12" s="42"/>
      <c r="V12" s="37"/>
      <c r="W12" s="37">
        <f t="shared" si="1"/>
        <v>0</v>
      </c>
      <c r="X12" s="37" t="s">
        <v>148</v>
      </c>
      <c r="Y12" s="37" t="s">
        <v>4</v>
      </c>
      <c r="Z12" s="37" t="s">
        <v>148</v>
      </c>
      <c r="AA12" s="37" t="s">
        <v>4</v>
      </c>
      <c r="AB12" s="37" t="s">
        <v>148</v>
      </c>
      <c r="AC12" s="37" t="s">
        <v>148</v>
      </c>
      <c r="AD12" s="37" t="s">
        <v>149</v>
      </c>
      <c r="AE12" s="37" t="s">
        <v>149</v>
      </c>
      <c r="AF12" s="37">
        <f>AG12+6</f>
        <v>12</v>
      </c>
      <c r="AG12" s="37">
        <v>6</v>
      </c>
      <c r="AH12" s="37" t="s">
        <v>148</v>
      </c>
      <c r="AI12" s="37" t="s">
        <v>149</v>
      </c>
    </row>
    <row r="13" spans="1:35" s="31" customFormat="1" ht="130.5" customHeight="1" x14ac:dyDescent="0.25">
      <c r="A13" s="30" t="s">
        <v>67</v>
      </c>
      <c r="B13" s="40" t="s">
        <v>4</v>
      </c>
      <c r="C13" s="36" t="s">
        <v>133</v>
      </c>
      <c r="D13" s="36" t="s">
        <v>134</v>
      </c>
      <c r="E13" s="36" t="s">
        <v>142</v>
      </c>
      <c r="F13" s="36">
        <v>150</v>
      </c>
      <c r="G13" s="36">
        <v>2</v>
      </c>
      <c r="H13" s="36" t="s">
        <v>133</v>
      </c>
      <c r="I13" s="36" t="s">
        <v>134</v>
      </c>
      <c r="J13" s="36" t="s">
        <v>163</v>
      </c>
      <c r="K13" s="36">
        <v>150</v>
      </c>
      <c r="L13" s="36">
        <v>2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>
        <f t="shared" si="1"/>
        <v>4</v>
      </c>
      <c r="X13" s="36" t="s">
        <v>148</v>
      </c>
      <c r="Y13" s="36" t="s">
        <v>4</v>
      </c>
      <c r="Z13" s="36" t="s">
        <v>148</v>
      </c>
      <c r="AA13" s="36" t="s">
        <v>4</v>
      </c>
      <c r="AB13" s="36" t="s">
        <v>148</v>
      </c>
      <c r="AC13" s="36" t="s">
        <v>148</v>
      </c>
      <c r="AD13" s="36" t="s">
        <v>149</v>
      </c>
      <c r="AE13" s="36" t="s">
        <v>149</v>
      </c>
      <c r="AF13" s="36">
        <f>AG13+4+5</f>
        <v>27</v>
      </c>
      <c r="AG13" s="36">
        <f>2+2*3+2*4+2</f>
        <v>18</v>
      </c>
      <c r="AH13" s="36" t="s">
        <v>148</v>
      </c>
      <c r="AI13" s="36" t="s">
        <v>149</v>
      </c>
    </row>
    <row r="14" spans="1:35" s="31" customFormat="1" ht="130.5" customHeight="1" x14ac:dyDescent="0.25">
      <c r="A14" s="32" t="s">
        <v>60</v>
      </c>
      <c r="B14" s="28" t="s">
        <v>4</v>
      </c>
      <c r="C14" s="37" t="s">
        <v>110</v>
      </c>
      <c r="D14" s="37"/>
      <c r="E14" s="37"/>
      <c r="F14" s="42"/>
      <c r="G14" s="37"/>
      <c r="H14" s="37"/>
      <c r="I14" s="37"/>
      <c r="J14" s="37"/>
      <c r="K14" s="42"/>
      <c r="L14" s="37"/>
      <c r="M14" s="37"/>
      <c r="N14" s="37"/>
      <c r="O14" s="37"/>
      <c r="P14" s="42"/>
      <c r="Q14" s="37"/>
      <c r="R14" s="37"/>
      <c r="S14" s="37"/>
      <c r="T14" s="37"/>
      <c r="U14" s="42"/>
      <c r="V14" s="37"/>
      <c r="W14" s="37">
        <f t="shared" si="1"/>
        <v>0</v>
      </c>
      <c r="X14" s="37" t="s">
        <v>4</v>
      </c>
      <c r="Y14" s="37"/>
      <c r="Z14" s="37"/>
      <c r="AA14" s="37" t="s">
        <v>4</v>
      </c>
      <c r="AB14" s="37" t="s">
        <v>148</v>
      </c>
      <c r="AC14" s="37"/>
      <c r="AD14" s="37" t="s">
        <v>149</v>
      </c>
      <c r="AE14" s="37" t="s">
        <v>149</v>
      </c>
      <c r="AF14" s="37">
        <v>5</v>
      </c>
      <c r="AG14" s="37">
        <v>0</v>
      </c>
      <c r="AH14" s="37" t="s">
        <v>4</v>
      </c>
      <c r="AI14" s="37" t="s">
        <v>149</v>
      </c>
    </row>
    <row r="15" spans="1:35" s="31" customFormat="1" ht="130.5" customHeight="1" x14ac:dyDescent="0.25">
      <c r="A15" s="30" t="s">
        <v>61</v>
      </c>
      <c r="B15" s="40" t="s">
        <v>4</v>
      </c>
      <c r="C15" s="36" t="s">
        <v>133</v>
      </c>
      <c r="D15" s="36" t="s">
        <v>134</v>
      </c>
      <c r="E15" s="36" t="s">
        <v>162</v>
      </c>
      <c r="F15" s="36">
        <v>100</v>
      </c>
      <c r="G15" s="36">
        <v>1</v>
      </c>
      <c r="H15" s="36" t="s">
        <v>133</v>
      </c>
      <c r="I15" s="36" t="s">
        <v>134</v>
      </c>
      <c r="J15" s="36" t="s">
        <v>154</v>
      </c>
      <c r="K15" s="36">
        <v>50</v>
      </c>
      <c r="L15" s="36">
        <v>1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>
        <f t="shared" si="1"/>
        <v>2</v>
      </c>
      <c r="X15" s="36" t="s">
        <v>148</v>
      </c>
      <c r="Y15" s="36" t="s">
        <v>4</v>
      </c>
      <c r="Z15" s="36" t="s">
        <v>148</v>
      </c>
      <c r="AA15" s="36" t="s">
        <v>4</v>
      </c>
      <c r="AB15" s="36" t="s">
        <v>148</v>
      </c>
      <c r="AC15" s="36" t="s">
        <v>148</v>
      </c>
      <c r="AD15" s="36" t="s">
        <v>149</v>
      </c>
      <c r="AE15" s="36" t="s">
        <v>149</v>
      </c>
      <c r="AF15" s="36">
        <f>AG15</f>
        <v>5</v>
      </c>
      <c r="AG15" s="36">
        <f>2+1+1+1</f>
        <v>5</v>
      </c>
      <c r="AH15" s="36" t="s">
        <v>148</v>
      </c>
      <c r="AI15" s="36" t="s">
        <v>149</v>
      </c>
    </row>
    <row r="16" spans="1:35" s="31" customFormat="1" ht="130.5" customHeight="1" x14ac:dyDescent="0.25">
      <c r="A16" s="32" t="s">
        <v>62</v>
      </c>
      <c r="B16" s="28" t="s">
        <v>4</v>
      </c>
      <c r="C16" s="37" t="s">
        <v>133</v>
      </c>
      <c r="D16" s="37" t="s">
        <v>134</v>
      </c>
      <c r="E16" s="37" t="s">
        <v>158</v>
      </c>
      <c r="F16" s="42">
        <v>100</v>
      </c>
      <c r="G16" s="42">
        <v>1</v>
      </c>
      <c r="H16" s="37"/>
      <c r="I16" s="37"/>
      <c r="J16" s="37"/>
      <c r="K16" s="42"/>
      <c r="L16" s="42"/>
      <c r="M16" s="37"/>
      <c r="N16" s="37"/>
      <c r="O16" s="37"/>
      <c r="P16" s="42"/>
      <c r="Q16" s="42"/>
      <c r="R16" s="37"/>
      <c r="S16" s="37"/>
      <c r="T16" s="37"/>
      <c r="U16" s="42"/>
      <c r="V16" s="42"/>
      <c r="W16" s="37">
        <f t="shared" si="1"/>
        <v>1</v>
      </c>
      <c r="X16" s="37" t="s">
        <v>148</v>
      </c>
      <c r="Y16" s="37" t="s">
        <v>4</v>
      </c>
      <c r="Z16" s="37" t="s">
        <v>148</v>
      </c>
      <c r="AA16" s="37" t="s">
        <v>4</v>
      </c>
      <c r="AB16" s="37" t="s">
        <v>148</v>
      </c>
      <c r="AC16" s="37" t="s">
        <v>148</v>
      </c>
      <c r="AD16" s="37" t="s">
        <v>149</v>
      </c>
      <c r="AE16" s="37" t="s">
        <v>149</v>
      </c>
      <c r="AF16" s="37">
        <f>AG16+5</f>
        <v>9</v>
      </c>
      <c r="AG16" s="37">
        <v>4</v>
      </c>
      <c r="AH16" s="37" t="s">
        <v>4</v>
      </c>
      <c r="AI16" s="37" t="s">
        <v>149</v>
      </c>
    </row>
    <row r="17" spans="1:35" s="31" customFormat="1" ht="130.5" customHeight="1" x14ac:dyDescent="0.25">
      <c r="A17" s="30" t="s">
        <v>68</v>
      </c>
      <c r="B17" s="40" t="s">
        <v>4</v>
      </c>
      <c r="C17" s="36" t="s">
        <v>110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>
        <f t="shared" si="1"/>
        <v>0</v>
      </c>
      <c r="X17" s="36" t="s">
        <v>4</v>
      </c>
      <c r="Y17" s="36" t="s">
        <v>149</v>
      </c>
      <c r="Z17" s="36" t="s">
        <v>149</v>
      </c>
      <c r="AA17" s="36" t="s">
        <v>4</v>
      </c>
      <c r="AB17" s="36" t="s">
        <v>148</v>
      </c>
      <c r="AC17" s="36" t="s">
        <v>148</v>
      </c>
      <c r="AD17" s="36" t="s">
        <v>149</v>
      </c>
      <c r="AE17" s="36" t="s">
        <v>149</v>
      </c>
      <c r="AF17" s="36">
        <v>3</v>
      </c>
      <c r="AG17" s="36">
        <v>0</v>
      </c>
      <c r="AH17" s="36" t="s">
        <v>4</v>
      </c>
      <c r="AI17" s="36" t="s">
        <v>149</v>
      </c>
    </row>
    <row r="18" spans="1:35" s="31" customFormat="1" ht="130.5" customHeight="1" x14ac:dyDescent="0.25">
      <c r="A18" s="32" t="s">
        <v>69</v>
      </c>
      <c r="B18" s="28" t="s">
        <v>4</v>
      </c>
      <c r="C18" s="37" t="s">
        <v>133</v>
      </c>
      <c r="D18" s="37" t="s">
        <v>134</v>
      </c>
      <c r="E18" s="37" t="s">
        <v>140</v>
      </c>
      <c r="F18" s="42">
        <v>15</v>
      </c>
      <c r="G18" s="37">
        <v>1</v>
      </c>
      <c r="H18" s="37" t="s">
        <v>133</v>
      </c>
      <c r="I18" s="37" t="s">
        <v>134</v>
      </c>
      <c r="J18" s="37" t="s">
        <v>164</v>
      </c>
      <c r="K18" s="42">
        <v>50</v>
      </c>
      <c r="L18" s="37">
        <v>1</v>
      </c>
      <c r="M18" s="37"/>
      <c r="N18" s="37"/>
      <c r="O18" s="37"/>
      <c r="P18" s="42"/>
      <c r="Q18" s="37"/>
      <c r="R18" s="37"/>
      <c r="S18" s="37"/>
      <c r="T18" s="37"/>
      <c r="U18" s="42"/>
      <c r="V18" s="37"/>
      <c r="W18" s="37">
        <f t="shared" si="1"/>
        <v>2</v>
      </c>
      <c r="X18" s="37" t="s">
        <v>148</v>
      </c>
      <c r="Y18" s="37" t="s">
        <v>4</v>
      </c>
      <c r="Z18" s="37" t="s">
        <v>148</v>
      </c>
      <c r="AA18" s="37" t="s">
        <v>4</v>
      </c>
      <c r="AB18" s="37" t="s">
        <v>148</v>
      </c>
      <c r="AC18" s="37" t="s">
        <v>148</v>
      </c>
      <c r="AD18" s="37" t="s">
        <v>149</v>
      </c>
      <c r="AE18" s="37" t="s">
        <v>149</v>
      </c>
      <c r="AF18" s="37">
        <f>AG18+2</f>
        <v>5</v>
      </c>
      <c r="AG18" s="37">
        <v>3</v>
      </c>
      <c r="AH18" s="37" t="s">
        <v>148</v>
      </c>
      <c r="AI18" s="37" t="s">
        <v>149</v>
      </c>
    </row>
    <row r="19" spans="1:35" s="31" customFormat="1" ht="130.5" customHeight="1" x14ac:dyDescent="0.25">
      <c r="A19" s="30" t="s">
        <v>70</v>
      </c>
      <c r="B19" s="40" t="s">
        <v>4</v>
      </c>
      <c r="C19" s="36" t="s">
        <v>110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>
        <f t="shared" si="1"/>
        <v>0</v>
      </c>
      <c r="X19" s="36" t="s">
        <v>4</v>
      </c>
      <c r="Y19" s="36" t="s">
        <v>149</v>
      </c>
      <c r="Z19" s="36" t="s">
        <v>149</v>
      </c>
      <c r="AA19" s="36" t="s">
        <v>4</v>
      </c>
      <c r="AB19" s="36" t="s">
        <v>4</v>
      </c>
      <c r="AC19" s="36" t="s">
        <v>149</v>
      </c>
      <c r="AD19" s="36" t="s">
        <v>149</v>
      </c>
      <c r="AE19" s="36" t="s">
        <v>149</v>
      </c>
      <c r="AF19" s="36">
        <v>0</v>
      </c>
      <c r="AG19" s="36">
        <v>0</v>
      </c>
      <c r="AH19" s="36" t="s">
        <v>4</v>
      </c>
      <c r="AI19" s="36" t="s">
        <v>149</v>
      </c>
    </row>
    <row r="20" spans="1:35" s="31" customFormat="1" ht="130.5" customHeight="1" x14ac:dyDescent="0.25">
      <c r="A20" s="32" t="s">
        <v>71</v>
      </c>
      <c r="B20" s="28" t="s">
        <v>4</v>
      </c>
      <c r="C20" s="37" t="s">
        <v>133</v>
      </c>
      <c r="D20" s="37" t="s">
        <v>134</v>
      </c>
      <c r="E20" s="37" t="s">
        <v>165</v>
      </c>
      <c r="F20" s="42">
        <v>35</v>
      </c>
      <c r="G20" s="37">
        <v>1</v>
      </c>
      <c r="H20" s="37"/>
      <c r="I20" s="37"/>
      <c r="J20" s="37"/>
      <c r="K20" s="42"/>
      <c r="L20" s="37"/>
      <c r="M20" s="37"/>
      <c r="N20" s="37"/>
      <c r="O20" s="37"/>
      <c r="P20" s="42"/>
      <c r="Q20" s="37"/>
      <c r="R20" s="37"/>
      <c r="S20" s="37"/>
      <c r="T20" s="37"/>
      <c r="U20" s="42"/>
      <c r="V20" s="37"/>
      <c r="W20" s="37">
        <f t="shared" si="1"/>
        <v>1</v>
      </c>
      <c r="X20" s="37" t="s">
        <v>148</v>
      </c>
      <c r="Y20" s="37" t="s">
        <v>4</v>
      </c>
      <c r="Z20" s="37" t="s">
        <v>148</v>
      </c>
      <c r="AA20" s="37" t="s">
        <v>4</v>
      </c>
      <c r="AB20" s="37" t="s">
        <v>148</v>
      </c>
      <c r="AC20" s="37" t="s">
        <v>148</v>
      </c>
      <c r="AD20" s="37" t="s">
        <v>149</v>
      </c>
      <c r="AE20" s="37" t="s">
        <v>149</v>
      </c>
      <c r="AF20" s="37">
        <f>AG20+4</f>
        <v>5</v>
      </c>
      <c r="AG20" s="37">
        <v>1</v>
      </c>
      <c r="AH20" s="37" t="s">
        <v>4</v>
      </c>
      <c r="AI20" s="37" t="s">
        <v>149</v>
      </c>
    </row>
    <row r="21" spans="1:35" s="31" customFormat="1" ht="130.5" customHeight="1" x14ac:dyDescent="0.25">
      <c r="A21" s="30" t="s">
        <v>72</v>
      </c>
      <c r="B21" s="40" t="s">
        <v>4</v>
      </c>
      <c r="C21" s="36" t="s">
        <v>133</v>
      </c>
      <c r="D21" s="36" t="s">
        <v>134</v>
      </c>
      <c r="E21" s="36" t="s">
        <v>140</v>
      </c>
      <c r="F21" s="36">
        <v>30</v>
      </c>
      <c r="G21" s="36">
        <v>1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>
        <f t="shared" si="1"/>
        <v>1</v>
      </c>
      <c r="X21" s="36" t="s">
        <v>148</v>
      </c>
      <c r="Y21" s="36" t="s">
        <v>4</v>
      </c>
      <c r="Z21" s="36" t="s">
        <v>148</v>
      </c>
      <c r="AA21" s="36" t="s">
        <v>4</v>
      </c>
      <c r="AB21" s="36" t="s">
        <v>148</v>
      </c>
      <c r="AC21" s="36" t="s">
        <v>148</v>
      </c>
      <c r="AD21" s="36" t="s">
        <v>149</v>
      </c>
      <c r="AE21" s="36" t="s">
        <v>149</v>
      </c>
      <c r="AF21" s="36">
        <f>AG21+6</f>
        <v>7</v>
      </c>
      <c r="AG21" s="36">
        <v>1</v>
      </c>
      <c r="AH21" s="36" t="s">
        <v>4</v>
      </c>
      <c r="AI21" s="36" t="s">
        <v>149</v>
      </c>
    </row>
    <row r="22" spans="1:35" s="31" customFormat="1" ht="130.5" customHeight="1" x14ac:dyDescent="0.25">
      <c r="A22" s="32" t="s">
        <v>73</v>
      </c>
      <c r="B22" s="28" t="s">
        <v>4</v>
      </c>
      <c r="C22" s="37" t="s">
        <v>159</v>
      </c>
      <c r="D22" s="37"/>
      <c r="E22" s="37"/>
      <c r="F22" s="42"/>
      <c r="G22" s="37"/>
      <c r="H22" s="37"/>
      <c r="I22" s="37"/>
      <c r="J22" s="37"/>
      <c r="K22" s="42"/>
      <c r="L22" s="37"/>
      <c r="M22" s="37"/>
      <c r="N22" s="37"/>
      <c r="O22" s="37"/>
      <c r="P22" s="42"/>
      <c r="Q22" s="37"/>
      <c r="R22" s="37"/>
      <c r="S22" s="37"/>
      <c r="T22" s="37"/>
      <c r="U22" s="42"/>
      <c r="V22" s="37"/>
      <c r="W22" s="37">
        <f t="shared" si="1"/>
        <v>0</v>
      </c>
      <c r="X22" s="37" t="s">
        <v>148</v>
      </c>
      <c r="Y22" s="37" t="s">
        <v>4</v>
      </c>
      <c r="Z22" s="37" t="s">
        <v>148</v>
      </c>
      <c r="AA22" s="37" t="s">
        <v>4</v>
      </c>
      <c r="AB22" s="37" t="s">
        <v>148</v>
      </c>
      <c r="AC22" s="37" t="s">
        <v>148</v>
      </c>
      <c r="AD22" s="37" t="s">
        <v>149</v>
      </c>
      <c r="AE22" s="37" t="s">
        <v>149</v>
      </c>
      <c r="AF22" s="37">
        <f>AG22+4</f>
        <v>5</v>
      </c>
      <c r="AG22" s="37">
        <v>1</v>
      </c>
      <c r="AH22" s="37" t="s">
        <v>4</v>
      </c>
      <c r="AI22" s="37" t="s">
        <v>149</v>
      </c>
    </row>
  </sheetData>
  <autoFilter ref="A2:AI22" xr:uid="{18A45877-F0BD-4123-961B-5BD72C3A249C}"/>
  <mergeCells count="7">
    <mergeCell ref="C1:G1"/>
    <mergeCell ref="X1:Z1"/>
    <mergeCell ref="AA1:AC1"/>
    <mergeCell ref="AF1:AI1"/>
    <mergeCell ref="H1:L1"/>
    <mergeCell ref="M1:Q1"/>
    <mergeCell ref="R1:V1"/>
  </mergeCells>
  <pageMargins left="0.7" right="0.7" top="0.75" bottom="0.75" header="0.3" footer="0.3"/>
  <pageSetup paperSize="8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DCABD-17C9-4A97-BDA6-16B21E6D80AC}">
  <dimension ref="A2:X47"/>
  <sheetViews>
    <sheetView topLeftCell="A22" workbookViewId="0">
      <selection activeCell="I56" sqref="I56"/>
    </sheetView>
  </sheetViews>
  <sheetFormatPr baseColWidth="10" defaultRowHeight="15" x14ac:dyDescent="0.25"/>
  <cols>
    <col min="1" max="1" width="88.28515625" customWidth="1"/>
    <col min="2" max="20" width="5.42578125" style="19" customWidth="1"/>
  </cols>
  <sheetData>
    <row r="2" spans="1:24" ht="205.5" x14ac:dyDescent="0.25">
      <c r="A2" s="3" t="s">
        <v>25</v>
      </c>
      <c r="B2" s="17" t="s">
        <v>50</v>
      </c>
      <c r="C2" s="17" t="s">
        <v>51</v>
      </c>
      <c r="D2" s="17" t="s">
        <v>52</v>
      </c>
      <c r="E2" s="17" t="s">
        <v>53</v>
      </c>
      <c r="F2" s="17" t="s">
        <v>54</v>
      </c>
      <c r="G2" s="17" t="s">
        <v>55</v>
      </c>
      <c r="H2" s="17" t="s">
        <v>56</v>
      </c>
      <c r="I2" s="17" t="s">
        <v>57</v>
      </c>
      <c r="J2" s="17" t="s">
        <v>58</v>
      </c>
      <c r="K2" s="17" t="s">
        <v>59</v>
      </c>
      <c r="L2" s="17" t="s">
        <v>67</v>
      </c>
      <c r="M2" s="17" t="s">
        <v>60</v>
      </c>
      <c r="N2" s="17" t="s">
        <v>61</v>
      </c>
      <c r="O2" s="17" t="s">
        <v>62</v>
      </c>
      <c r="P2" s="17" t="s">
        <v>68</v>
      </c>
      <c r="Q2" s="17" t="s">
        <v>69</v>
      </c>
      <c r="R2" s="17" t="s">
        <v>71</v>
      </c>
      <c r="S2" s="17" t="s">
        <v>72</v>
      </c>
      <c r="T2" s="17" t="s">
        <v>73</v>
      </c>
      <c r="U2" s="1"/>
      <c r="V2" s="1"/>
      <c r="W2" s="1"/>
      <c r="X2" s="1"/>
    </row>
    <row r="3" spans="1:24" x14ac:dyDescent="0.25">
      <c r="A3" t="s">
        <v>19</v>
      </c>
      <c r="B3" s="18" t="s">
        <v>4</v>
      </c>
      <c r="C3" s="18" t="s">
        <v>4</v>
      </c>
      <c r="D3" s="18" t="s">
        <v>4</v>
      </c>
      <c r="E3" s="18" t="s">
        <v>4</v>
      </c>
      <c r="F3" s="18" t="s">
        <v>4</v>
      </c>
      <c r="G3" s="18" t="s">
        <v>4</v>
      </c>
      <c r="H3" s="18" t="s">
        <v>4</v>
      </c>
      <c r="I3" s="18" t="s">
        <v>4</v>
      </c>
      <c r="J3" s="18" t="s">
        <v>4</v>
      </c>
      <c r="K3" s="18" t="s">
        <v>4</v>
      </c>
      <c r="L3" s="18" t="s">
        <v>4</v>
      </c>
      <c r="M3" s="18" t="s">
        <v>4</v>
      </c>
      <c r="N3" s="18" t="s">
        <v>4</v>
      </c>
      <c r="O3" s="18" t="s">
        <v>4</v>
      </c>
      <c r="P3" s="18" t="s">
        <v>4</v>
      </c>
      <c r="Q3" s="18" t="s">
        <v>4</v>
      </c>
      <c r="R3" s="18" t="s">
        <v>4</v>
      </c>
      <c r="S3" s="18" t="s">
        <v>4</v>
      </c>
      <c r="T3" s="18" t="s">
        <v>4</v>
      </c>
    </row>
    <row r="4" spans="1:24" x14ac:dyDescent="0.25">
      <c r="A4" t="s">
        <v>34</v>
      </c>
      <c r="B4" s="18" t="s">
        <v>4</v>
      </c>
      <c r="C4" s="18" t="s">
        <v>4</v>
      </c>
      <c r="D4" s="18" t="s">
        <v>4</v>
      </c>
      <c r="E4" s="18" t="s">
        <v>4</v>
      </c>
      <c r="F4" s="18" t="s">
        <v>4</v>
      </c>
      <c r="G4" s="18" t="s">
        <v>4</v>
      </c>
      <c r="H4" s="18" t="s">
        <v>148</v>
      </c>
      <c r="I4" s="18" t="s">
        <v>4</v>
      </c>
      <c r="J4" s="18" t="s">
        <v>4</v>
      </c>
      <c r="K4" s="18" t="s">
        <v>4</v>
      </c>
      <c r="L4" s="18" t="s">
        <v>4</v>
      </c>
      <c r="M4" s="18" t="s">
        <v>4</v>
      </c>
      <c r="N4" s="18" t="s">
        <v>4</v>
      </c>
      <c r="O4" s="18" t="s">
        <v>4</v>
      </c>
      <c r="P4" s="18" t="s">
        <v>4</v>
      </c>
      <c r="Q4" s="18" t="s">
        <v>4</v>
      </c>
      <c r="R4" s="18" t="s">
        <v>4</v>
      </c>
      <c r="S4" s="18" t="s">
        <v>4</v>
      </c>
      <c r="T4" s="18" t="s">
        <v>4</v>
      </c>
    </row>
    <row r="5" spans="1:24" x14ac:dyDescent="0.25">
      <c r="A5" t="s">
        <v>20</v>
      </c>
      <c r="B5" s="18">
        <v>1</v>
      </c>
      <c r="C5" s="18">
        <v>4</v>
      </c>
      <c r="D5" s="18">
        <v>2</v>
      </c>
      <c r="E5" s="18">
        <v>3</v>
      </c>
      <c r="F5" s="18">
        <v>2</v>
      </c>
      <c r="G5" s="18">
        <v>0</v>
      </c>
      <c r="H5" s="18">
        <v>2</v>
      </c>
      <c r="I5" s="18">
        <v>2</v>
      </c>
      <c r="J5" s="18">
        <v>2</v>
      </c>
      <c r="K5" s="18">
        <v>0</v>
      </c>
      <c r="L5" s="18">
        <v>4</v>
      </c>
      <c r="M5" s="18">
        <v>0</v>
      </c>
      <c r="N5" s="18">
        <v>2</v>
      </c>
      <c r="O5" s="18">
        <v>1</v>
      </c>
      <c r="P5" s="18">
        <v>0</v>
      </c>
      <c r="Q5" s="18">
        <v>2</v>
      </c>
      <c r="R5" s="18">
        <v>1</v>
      </c>
      <c r="S5" s="18">
        <v>1</v>
      </c>
      <c r="T5" s="18">
        <v>0</v>
      </c>
    </row>
    <row r="6" spans="1:24" x14ac:dyDescent="0.25">
      <c r="A6" t="s">
        <v>14</v>
      </c>
      <c r="B6" s="18" t="s">
        <v>148</v>
      </c>
      <c r="C6" s="18" t="s">
        <v>148</v>
      </c>
      <c r="D6" s="18" t="s">
        <v>148</v>
      </c>
      <c r="E6" s="18" t="s">
        <v>148</v>
      </c>
      <c r="F6" s="18" t="s">
        <v>148</v>
      </c>
      <c r="G6" s="18" t="s">
        <v>148</v>
      </c>
      <c r="H6" s="18" t="s">
        <v>148</v>
      </c>
      <c r="I6" s="18" t="s">
        <v>148</v>
      </c>
      <c r="J6" s="18" t="s">
        <v>148</v>
      </c>
      <c r="K6" s="18" t="s">
        <v>148</v>
      </c>
      <c r="L6" s="18" t="s">
        <v>148</v>
      </c>
      <c r="M6" s="18" t="s">
        <v>148</v>
      </c>
      <c r="N6" s="18" t="s">
        <v>148</v>
      </c>
      <c r="O6" s="18" t="s">
        <v>148</v>
      </c>
      <c r="P6" s="18" t="s">
        <v>148</v>
      </c>
      <c r="Q6" s="18" t="s">
        <v>148</v>
      </c>
      <c r="R6" s="18" t="s">
        <v>148</v>
      </c>
      <c r="S6" s="18" t="s">
        <v>148</v>
      </c>
      <c r="T6" s="18" t="s">
        <v>148</v>
      </c>
    </row>
    <row r="7" spans="1:24" x14ac:dyDescent="0.25">
      <c r="A7" t="s">
        <v>13</v>
      </c>
      <c r="B7" s="18" t="s">
        <v>148</v>
      </c>
      <c r="C7" s="18" t="s">
        <v>148</v>
      </c>
      <c r="D7" s="18" t="s">
        <v>148</v>
      </c>
      <c r="E7" s="18" t="s">
        <v>148</v>
      </c>
      <c r="F7" s="18" t="s">
        <v>148</v>
      </c>
      <c r="G7" s="18" t="s">
        <v>148</v>
      </c>
      <c r="H7" s="18" t="s">
        <v>148</v>
      </c>
      <c r="I7" s="18" t="s">
        <v>148</v>
      </c>
      <c r="J7" s="18" t="s">
        <v>148</v>
      </c>
      <c r="K7" s="18" t="s">
        <v>148</v>
      </c>
      <c r="L7" s="18" t="s">
        <v>148</v>
      </c>
      <c r="M7" s="18" t="s">
        <v>4</v>
      </c>
      <c r="N7" s="18" t="s">
        <v>148</v>
      </c>
      <c r="O7" s="18" t="s">
        <v>148</v>
      </c>
      <c r="P7" s="18" t="s">
        <v>4</v>
      </c>
      <c r="Q7" s="18" t="s">
        <v>148</v>
      </c>
      <c r="R7" s="18" t="s">
        <v>148</v>
      </c>
      <c r="S7" s="18" t="s">
        <v>148</v>
      </c>
      <c r="T7" s="18" t="s">
        <v>148</v>
      </c>
    </row>
    <row r="8" spans="1:24" x14ac:dyDescent="0.25">
      <c r="A8" t="s">
        <v>15</v>
      </c>
      <c r="B8" s="18" t="s">
        <v>4</v>
      </c>
      <c r="C8" s="18" t="s">
        <v>4</v>
      </c>
      <c r="D8" s="18" t="s">
        <v>4</v>
      </c>
      <c r="E8" s="18" t="s">
        <v>4</v>
      </c>
      <c r="F8" s="18" t="s">
        <v>4</v>
      </c>
      <c r="G8" s="18" t="s">
        <v>4</v>
      </c>
      <c r="H8" s="18" t="s">
        <v>148</v>
      </c>
      <c r="I8" s="18" t="s">
        <v>148</v>
      </c>
      <c r="J8" s="18" t="s">
        <v>148</v>
      </c>
      <c r="K8" s="18" t="s">
        <v>4</v>
      </c>
      <c r="L8" s="18" t="s">
        <v>4</v>
      </c>
      <c r="M8" s="18" t="s">
        <v>4</v>
      </c>
      <c r="N8" s="18" t="s">
        <v>4</v>
      </c>
      <c r="O8" s="18" t="s">
        <v>4</v>
      </c>
      <c r="P8" s="18" t="s">
        <v>4</v>
      </c>
      <c r="Q8" s="18" t="s">
        <v>4</v>
      </c>
      <c r="R8" s="18" t="s">
        <v>4</v>
      </c>
      <c r="S8" s="18" t="s">
        <v>4</v>
      </c>
      <c r="T8" s="18" t="s">
        <v>4</v>
      </c>
    </row>
    <row r="9" spans="1:24" x14ac:dyDescent="0.25">
      <c r="A9" t="s">
        <v>16</v>
      </c>
      <c r="B9" s="18" t="s">
        <v>4</v>
      </c>
      <c r="C9" s="18" t="s">
        <v>3</v>
      </c>
      <c r="D9" s="18" t="s">
        <v>3</v>
      </c>
      <c r="E9" s="18" t="s">
        <v>3</v>
      </c>
      <c r="F9" s="18" t="s">
        <v>4</v>
      </c>
      <c r="G9" s="18" t="s">
        <v>4</v>
      </c>
      <c r="H9" s="18" t="s">
        <v>3</v>
      </c>
      <c r="I9" s="18" t="s">
        <v>3</v>
      </c>
      <c r="J9" s="18" t="s">
        <v>3</v>
      </c>
      <c r="K9" s="18" t="s">
        <v>3</v>
      </c>
      <c r="L9" s="18" t="s">
        <v>4</v>
      </c>
      <c r="M9" s="18" t="s">
        <v>4</v>
      </c>
      <c r="N9" s="18" t="s">
        <v>4</v>
      </c>
      <c r="O9" s="18" t="s">
        <v>4</v>
      </c>
      <c r="P9" s="18" t="s">
        <v>4</v>
      </c>
      <c r="Q9" s="18" t="s">
        <v>4</v>
      </c>
      <c r="R9" s="18" t="s">
        <v>4</v>
      </c>
      <c r="S9" s="18" t="s">
        <v>4</v>
      </c>
      <c r="T9" s="18" t="s">
        <v>4</v>
      </c>
    </row>
    <row r="10" spans="1:24" x14ac:dyDescent="0.25">
      <c r="A10" t="s">
        <v>17</v>
      </c>
      <c r="B10" s="18">
        <v>6</v>
      </c>
      <c r="C10" s="18">
        <v>58</v>
      </c>
      <c r="D10" s="18">
        <v>18</v>
      </c>
      <c r="E10" s="18">
        <v>53</v>
      </c>
      <c r="F10" s="18">
        <v>57</v>
      </c>
      <c r="G10" s="18">
        <v>5</v>
      </c>
      <c r="H10" s="18">
        <v>62</v>
      </c>
      <c r="I10" s="18">
        <v>25</v>
      </c>
      <c r="J10" s="18">
        <v>17</v>
      </c>
      <c r="K10" s="18">
        <v>12</v>
      </c>
      <c r="L10" s="18">
        <v>27</v>
      </c>
      <c r="M10" s="18">
        <v>5</v>
      </c>
      <c r="N10" s="18">
        <v>5</v>
      </c>
      <c r="O10" s="18">
        <v>9</v>
      </c>
      <c r="P10" s="18">
        <v>3</v>
      </c>
      <c r="Q10" s="18">
        <v>5</v>
      </c>
      <c r="R10" s="18">
        <v>5</v>
      </c>
      <c r="S10" s="18">
        <v>7</v>
      </c>
      <c r="T10" s="18">
        <v>5</v>
      </c>
    </row>
    <row r="11" spans="1:24" x14ac:dyDescent="0.25">
      <c r="A11" t="s">
        <v>18</v>
      </c>
      <c r="B11" s="18">
        <v>5</v>
      </c>
      <c r="C11" s="18">
        <v>9</v>
      </c>
      <c r="D11" s="18">
        <v>2</v>
      </c>
      <c r="E11" s="18">
        <v>15</v>
      </c>
      <c r="F11" s="18">
        <v>53</v>
      </c>
      <c r="G11" s="18">
        <v>2</v>
      </c>
      <c r="H11" s="18">
        <v>41</v>
      </c>
      <c r="I11" s="18">
        <v>17</v>
      </c>
      <c r="J11" s="18">
        <v>14</v>
      </c>
      <c r="K11" s="18">
        <v>6</v>
      </c>
      <c r="L11" s="18">
        <v>18</v>
      </c>
      <c r="M11" s="18">
        <v>0</v>
      </c>
      <c r="N11" s="18">
        <v>5</v>
      </c>
      <c r="O11" s="18">
        <v>4</v>
      </c>
      <c r="P11" s="18">
        <v>0</v>
      </c>
      <c r="Q11" s="18">
        <v>3</v>
      </c>
      <c r="R11" s="18">
        <v>1</v>
      </c>
      <c r="S11" s="18">
        <v>1</v>
      </c>
      <c r="T11" s="18">
        <v>1</v>
      </c>
    </row>
    <row r="12" spans="1:24" x14ac:dyDescent="0.25">
      <c r="A12" t="s">
        <v>35</v>
      </c>
      <c r="B12" s="18" t="s">
        <v>4</v>
      </c>
      <c r="C12" s="18" t="s">
        <v>4</v>
      </c>
      <c r="D12" s="18" t="s">
        <v>4</v>
      </c>
      <c r="E12" s="18" t="s">
        <v>4</v>
      </c>
      <c r="F12" s="18" t="s">
        <v>4</v>
      </c>
      <c r="G12" s="18" t="s">
        <v>4</v>
      </c>
      <c r="H12" s="18" t="s">
        <v>4</v>
      </c>
      <c r="I12" s="18" t="s">
        <v>148</v>
      </c>
      <c r="J12" s="18" t="s">
        <v>4</v>
      </c>
      <c r="K12" s="18" t="s">
        <v>4</v>
      </c>
      <c r="L12" s="18" t="s">
        <v>4</v>
      </c>
      <c r="M12" s="18" t="s">
        <v>4</v>
      </c>
      <c r="N12" s="18" t="s">
        <v>4</v>
      </c>
      <c r="O12" s="18" t="s">
        <v>4</v>
      </c>
      <c r="P12" s="18" t="s">
        <v>4</v>
      </c>
      <c r="Q12" s="18" t="s">
        <v>4</v>
      </c>
      <c r="R12" s="18" t="s">
        <v>4</v>
      </c>
      <c r="S12" s="18" t="s">
        <v>4</v>
      </c>
      <c r="T12" s="18" t="s">
        <v>4</v>
      </c>
    </row>
    <row r="14" spans="1:24" x14ac:dyDescent="0.25">
      <c r="A14" s="3" t="s">
        <v>33</v>
      </c>
    </row>
    <row r="15" spans="1:24" x14ac:dyDescent="0.25">
      <c r="A15" t="s">
        <v>26</v>
      </c>
      <c r="B15" s="18">
        <v>1</v>
      </c>
      <c r="C15" s="18">
        <v>1</v>
      </c>
      <c r="D15" s="18">
        <v>1</v>
      </c>
      <c r="E15" s="18">
        <v>1</v>
      </c>
      <c r="F15" s="18">
        <v>1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18">
        <v>1</v>
      </c>
      <c r="M15" s="18">
        <v>1</v>
      </c>
      <c r="N15" s="18">
        <v>1</v>
      </c>
      <c r="O15" s="18">
        <v>1</v>
      </c>
      <c r="P15" s="18">
        <v>1</v>
      </c>
      <c r="Q15" s="18">
        <v>1</v>
      </c>
      <c r="R15" s="18">
        <v>1</v>
      </c>
      <c r="S15" s="18">
        <v>1</v>
      </c>
      <c r="T15" s="18">
        <v>1</v>
      </c>
    </row>
    <row r="16" spans="1:24" x14ac:dyDescent="0.25">
      <c r="A16" t="s">
        <v>27</v>
      </c>
      <c r="B16" s="18">
        <v>1</v>
      </c>
      <c r="C16" s="18">
        <v>1</v>
      </c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>
        <v>1</v>
      </c>
      <c r="M16" s="18">
        <v>1</v>
      </c>
      <c r="N16" s="18">
        <v>1</v>
      </c>
      <c r="O16" s="18">
        <v>1</v>
      </c>
      <c r="P16" s="18">
        <v>1</v>
      </c>
      <c r="Q16" s="18">
        <v>1</v>
      </c>
      <c r="R16" s="18">
        <v>1</v>
      </c>
      <c r="S16" s="18">
        <v>1</v>
      </c>
      <c r="T16" s="18">
        <v>1</v>
      </c>
    </row>
    <row r="17" spans="1:20" x14ac:dyDescent="0.25">
      <c r="A17" t="s">
        <v>28</v>
      </c>
      <c r="B17" s="18">
        <v>1</v>
      </c>
      <c r="C17" s="18">
        <v>1</v>
      </c>
      <c r="D17" s="18">
        <v>1</v>
      </c>
      <c r="E17" s="18">
        <v>1</v>
      </c>
      <c r="F17" s="18">
        <v>1</v>
      </c>
      <c r="G17" s="18">
        <v>1</v>
      </c>
      <c r="H17" s="18">
        <v>1</v>
      </c>
      <c r="I17" s="18">
        <v>1</v>
      </c>
      <c r="J17" s="18">
        <v>1</v>
      </c>
      <c r="K17" s="18">
        <v>1</v>
      </c>
      <c r="L17" s="18">
        <v>1</v>
      </c>
      <c r="M17" s="18">
        <v>1</v>
      </c>
      <c r="N17" s="18">
        <v>1</v>
      </c>
      <c r="O17" s="18">
        <v>1</v>
      </c>
      <c r="P17" s="18">
        <v>1</v>
      </c>
      <c r="Q17" s="18">
        <v>1</v>
      </c>
      <c r="R17" s="18">
        <v>1</v>
      </c>
      <c r="S17" s="18">
        <v>1</v>
      </c>
      <c r="T17" s="18">
        <v>1</v>
      </c>
    </row>
    <row r="18" spans="1:20" x14ac:dyDescent="0.25">
      <c r="A18" t="s">
        <v>29</v>
      </c>
      <c r="B18" s="18">
        <v>4</v>
      </c>
      <c r="C18" s="18">
        <v>4</v>
      </c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>
        <v>4</v>
      </c>
      <c r="K18" s="18">
        <v>4</v>
      </c>
      <c r="L18" s="18">
        <v>4</v>
      </c>
      <c r="M18" s="18">
        <v>4</v>
      </c>
      <c r="N18" s="18">
        <v>4</v>
      </c>
      <c r="O18" s="18">
        <v>4</v>
      </c>
      <c r="P18" s="18">
        <v>4</v>
      </c>
      <c r="Q18" s="18">
        <v>4</v>
      </c>
      <c r="R18" s="18">
        <v>4</v>
      </c>
      <c r="S18" s="18">
        <v>4</v>
      </c>
      <c r="T18" s="18">
        <v>4</v>
      </c>
    </row>
    <row r="19" spans="1:20" x14ac:dyDescent="0.25">
      <c r="A19" t="s">
        <v>30</v>
      </c>
      <c r="B19" s="18">
        <v>1</v>
      </c>
      <c r="C19" s="18">
        <v>1</v>
      </c>
      <c r="D19" s="18">
        <v>1</v>
      </c>
      <c r="E19" s="18">
        <v>1</v>
      </c>
      <c r="F19" s="18">
        <v>1</v>
      </c>
      <c r="G19" s="18">
        <v>1</v>
      </c>
      <c r="H19" s="18">
        <v>1</v>
      </c>
      <c r="I19" s="18">
        <v>1</v>
      </c>
      <c r="J19" s="18">
        <v>1</v>
      </c>
      <c r="K19" s="18">
        <v>1</v>
      </c>
      <c r="L19" s="18">
        <v>1</v>
      </c>
      <c r="M19" s="18">
        <v>1</v>
      </c>
      <c r="N19" s="18">
        <v>1</v>
      </c>
      <c r="O19" s="18">
        <v>1</v>
      </c>
      <c r="P19" s="18">
        <v>1</v>
      </c>
      <c r="Q19" s="18">
        <v>1</v>
      </c>
      <c r="R19" s="18">
        <v>1</v>
      </c>
      <c r="S19" s="18">
        <v>1</v>
      </c>
      <c r="T19" s="18">
        <v>1</v>
      </c>
    </row>
    <row r="21" spans="1:20" x14ac:dyDescent="0.25">
      <c r="A21" s="3" t="s">
        <v>31</v>
      </c>
    </row>
    <row r="22" spans="1:20" x14ac:dyDescent="0.25">
      <c r="A22" t="s">
        <v>26</v>
      </c>
      <c r="B22" s="18">
        <v>1</v>
      </c>
      <c r="C22" s="18">
        <v>1</v>
      </c>
      <c r="D22" s="18">
        <v>1</v>
      </c>
      <c r="E22" s="18">
        <v>1</v>
      </c>
      <c r="F22" s="18">
        <v>1</v>
      </c>
      <c r="G22" s="18">
        <v>1</v>
      </c>
      <c r="H22" s="18">
        <v>1</v>
      </c>
      <c r="I22" s="18">
        <v>1</v>
      </c>
      <c r="J22" s="18">
        <v>1</v>
      </c>
      <c r="K22" s="18">
        <v>1</v>
      </c>
      <c r="L22" s="18">
        <v>1</v>
      </c>
      <c r="M22" s="18">
        <v>1</v>
      </c>
      <c r="N22" s="18">
        <v>1</v>
      </c>
      <c r="O22" s="18">
        <v>1</v>
      </c>
      <c r="P22" s="18">
        <v>1</v>
      </c>
      <c r="Q22" s="18">
        <v>1</v>
      </c>
      <c r="R22" s="18">
        <v>1</v>
      </c>
      <c r="S22" s="18">
        <v>1</v>
      </c>
      <c r="T22" s="18">
        <v>1</v>
      </c>
    </row>
    <row r="23" spans="1:20" x14ac:dyDescent="0.25">
      <c r="A23" t="s">
        <v>27</v>
      </c>
      <c r="B23" s="18">
        <v>1</v>
      </c>
      <c r="C23" s="18">
        <v>1</v>
      </c>
      <c r="D23" s="18">
        <v>1</v>
      </c>
      <c r="E23" s="18">
        <v>1</v>
      </c>
      <c r="F23" s="18">
        <v>1</v>
      </c>
      <c r="G23" s="18">
        <v>1</v>
      </c>
      <c r="H23" s="18">
        <v>1</v>
      </c>
      <c r="I23" s="18">
        <v>1</v>
      </c>
      <c r="J23" s="18">
        <v>1</v>
      </c>
      <c r="K23" s="18">
        <v>1</v>
      </c>
      <c r="L23" s="18">
        <v>1</v>
      </c>
      <c r="M23" s="18">
        <v>1</v>
      </c>
      <c r="N23" s="18">
        <v>1</v>
      </c>
      <c r="O23" s="18">
        <v>1</v>
      </c>
      <c r="P23" s="18">
        <v>1</v>
      </c>
      <c r="Q23" s="18">
        <v>1</v>
      </c>
      <c r="R23" s="18">
        <v>1</v>
      </c>
      <c r="S23" s="18">
        <v>1</v>
      </c>
      <c r="T23" s="18">
        <v>1</v>
      </c>
    </row>
    <row r="24" spans="1:20" x14ac:dyDescent="0.25">
      <c r="A24" t="s">
        <v>28</v>
      </c>
      <c r="B24" s="18">
        <v>1</v>
      </c>
      <c r="C24" s="18">
        <v>1</v>
      </c>
      <c r="D24" s="18">
        <v>1</v>
      </c>
      <c r="E24" s="18">
        <v>1</v>
      </c>
      <c r="F24" s="18">
        <v>1</v>
      </c>
      <c r="G24" s="18">
        <v>1</v>
      </c>
      <c r="H24" s="18">
        <v>1</v>
      </c>
      <c r="I24" s="18">
        <v>1</v>
      </c>
      <c r="J24" s="18">
        <v>1</v>
      </c>
      <c r="K24" s="18">
        <v>1</v>
      </c>
      <c r="L24" s="18">
        <v>1</v>
      </c>
      <c r="M24" s="18">
        <v>1</v>
      </c>
      <c r="N24" s="18">
        <v>1</v>
      </c>
      <c r="O24" s="18">
        <v>1</v>
      </c>
      <c r="P24" s="18">
        <v>1</v>
      </c>
      <c r="Q24" s="18">
        <v>1</v>
      </c>
      <c r="R24" s="18">
        <v>1</v>
      </c>
      <c r="S24" s="18">
        <v>1</v>
      </c>
      <c r="T24" s="18">
        <v>1</v>
      </c>
    </row>
    <row r="25" spans="1:20" x14ac:dyDescent="0.25">
      <c r="A25" t="s">
        <v>29</v>
      </c>
      <c r="B25" s="18">
        <f t="shared" ref="B25:T25" si="0">B18*B5</f>
        <v>4</v>
      </c>
      <c r="C25" s="18">
        <f t="shared" si="0"/>
        <v>16</v>
      </c>
      <c r="D25" s="18">
        <f t="shared" si="0"/>
        <v>8</v>
      </c>
      <c r="E25" s="18">
        <f t="shared" si="0"/>
        <v>12</v>
      </c>
      <c r="F25" s="18">
        <f t="shared" si="0"/>
        <v>8</v>
      </c>
      <c r="G25" s="18">
        <f t="shared" si="0"/>
        <v>0</v>
      </c>
      <c r="H25" s="18">
        <f t="shared" si="0"/>
        <v>8</v>
      </c>
      <c r="I25" s="18">
        <f t="shared" si="0"/>
        <v>8</v>
      </c>
      <c r="J25" s="18">
        <f t="shared" si="0"/>
        <v>8</v>
      </c>
      <c r="K25" s="18">
        <f t="shared" si="0"/>
        <v>0</v>
      </c>
      <c r="L25" s="18">
        <f t="shared" si="0"/>
        <v>16</v>
      </c>
      <c r="M25" s="18">
        <f t="shared" si="0"/>
        <v>0</v>
      </c>
      <c r="N25" s="18">
        <f t="shared" si="0"/>
        <v>8</v>
      </c>
      <c r="O25" s="18">
        <f t="shared" si="0"/>
        <v>4</v>
      </c>
      <c r="P25" s="18">
        <f t="shared" si="0"/>
        <v>0</v>
      </c>
      <c r="Q25" s="18">
        <f t="shared" si="0"/>
        <v>8</v>
      </c>
      <c r="R25" s="18">
        <f t="shared" si="0"/>
        <v>4</v>
      </c>
      <c r="S25" s="18">
        <f t="shared" si="0"/>
        <v>4</v>
      </c>
      <c r="T25" s="18">
        <f t="shared" si="0"/>
        <v>0</v>
      </c>
    </row>
    <row r="26" spans="1:20" x14ac:dyDescent="0.25">
      <c r="A26" t="s">
        <v>30</v>
      </c>
      <c r="B26" s="18">
        <f t="shared" ref="B26:T26" si="1">IF(B12="SÍ",1,0)</f>
        <v>0</v>
      </c>
      <c r="C26" s="18">
        <f t="shared" si="1"/>
        <v>0</v>
      </c>
      <c r="D26" s="18">
        <f t="shared" si="1"/>
        <v>0</v>
      </c>
      <c r="E26" s="18">
        <f t="shared" si="1"/>
        <v>0</v>
      </c>
      <c r="F26" s="18">
        <f t="shared" si="1"/>
        <v>0</v>
      </c>
      <c r="G26" s="18">
        <f t="shared" si="1"/>
        <v>0</v>
      </c>
      <c r="H26" s="18">
        <f t="shared" si="1"/>
        <v>0</v>
      </c>
      <c r="I26" s="18">
        <f t="shared" si="1"/>
        <v>1</v>
      </c>
      <c r="J26" s="18">
        <f t="shared" si="1"/>
        <v>0</v>
      </c>
      <c r="K26" s="18">
        <f t="shared" si="1"/>
        <v>0</v>
      </c>
      <c r="L26" s="18">
        <f t="shared" si="1"/>
        <v>0</v>
      </c>
      <c r="M26" s="18">
        <f t="shared" si="1"/>
        <v>0</v>
      </c>
      <c r="N26" s="18">
        <f t="shared" si="1"/>
        <v>0</v>
      </c>
      <c r="O26" s="18">
        <f t="shared" si="1"/>
        <v>0</v>
      </c>
      <c r="P26" s="18">
        <f t="shared" si="1"/>
        <v>0</v>
      </c>
      <c r="Q26" s="18">
        <f t="shared" si="1"/>
        <v>0</v>
      </c>
      <c r="R26" s="18">
        <f t="shared" si="1"/>
        <v>0</v>
      </c>
      <c r="S26" s="18">
        <f t="shared" si="1"/>
        <v>0</v>
      </c>
      <c r="T26" s="18">
        <f t="shared" si="1"/>
        <v>0</v>
      </c>
    </row>
    <row r="28" spans="1:20" x14ac:dyDescent="0.25">
      <c r="A28" s="3" t="s">
        <v>24</v>
      </c>
    </row>
    <row r="29" spans="1:20" x14ac:dyDescent="0.25">
      <c r="A29" t="s">
        <v>19</v>
      </c>
      <c r="B29" s="18" t="str">
        <f>B3</f>
        <v>NO</v>
      </c>
      <c r="C29" s="18" t="str">
        <f t="shared" ref="C29:T31" si="2">C3</f>
        <v>NO</v>
      </c>
      <c r="D29" s="18" t="str">
        <f t="shared" si="2"/>
        <v>NO</v>
      </c>
      <c r="E29" s="18" t="str">
        <f t="shared" si="2"/>
        <v>NO</v>
      </c>
      <c r="F29" s="18" t="str">
        <f t="shared" si="2"/>
        <v>NO</v>
      </c>
      <c r="G29" s="18" t="str">
        <f t="shared" si="2"/>
        <v>NO</v>
      </c>
      <c r="H29" s="18" t="str">
        <f t="shared" si="2"/>
        <v>NO</v>
      </c>
      <c r="I29" s="18" t="str">
        <f t="shared" si="2"/>
        <v>NO</v>
      </c>
      <c r="J29" s="18" t="str">
        <f t="shared" si="2"/>
        <v>NO</v>
      </c>
      <c r="K29" s="18" t="str">
        <f t="shared" si="2"/>
        <v>NO</v>
      </c>
      <c r="L29" s="18" t="str">
        <f t="shared" si="2"/>
        <v>NO</v>
      </c>
      <c r="M29" s="18" t="str">
        <f t="shared" si="2"/>
        <v>NO</v>
      </c>
      <c r="N29" s="18" t="str">
        <f t="shared" si="2"/>
        <v>NO</v>
      </c>
      <c r="O29" s="18" t="str">
        <f t="shared" si="2"/>
        <v>NO</v>
      </c>
      <c r="P29" s="18" t="str">
        <f t="shared" si="2"/>
        <v>NO</v>
      </c>
      <c r="Q29" s="18" t="str">
        <f t="shared" si="2"/>
        <v>NO</v>
      </c>
      <c r="R29" s="18" t="str">
        <f t="shared" si="2"/>
        <v>NO</v>
      </c>
      <c r="S29" s="18" t="str">
        <f t="shared" si="2"/>
        <v>NO</v>
      </c>
      <c r="T29" s="18" t="str">
        <f t="shared" si="2"/>
        <v>NO</v>
      </c>
    </row>
    <row r="30" spans="1:20" x14ac:dyDescent="0.25">
      <c r="A30" t="s">
        <v>34</v>
      </c>
      <c r="B30" s="18" t="str">
        <f t="shared" ref="B30:N30" si="3">B4</f>
        <v>NO</v>
      </c>
      <c r="C30" s="18" t="str">
        <f t="shared" si="3"/>
        <v>NO</v>
      </c>
      <c r="D30" s="18" t="str">
        <f t="shared" si="3"/>
        <v>NO</v>
      </c>
      <c r="E30" s="18" t="str">
        <f t="shared" si="3"/>
        <v>NO</v>
      </c>
      <c r="F30" s="18" t="str">
        <f t="shared" si="3"/>
        <v>NO</v>
      </c>
      <c r="G30" s="18" t="str">
        <f t="shared" si="3"/>
        <v>NO</v>
      </c>
      <c r="H30" s="18" t="str">
        <f t="shared" si="3"/>
        <v>SÍ</v>
      </c>
      <c r="I30" s="18" t="str">
        <f t="shared" si="3"/>
        <v>NO</v>
      </c>
      <c r="J30" s="18" t="str">
        <f t="shared" si="3"/>
        <v>NO</v>
      </c>
      <c r="K30" s="18" t="str">
        <f t="shared" si="3"/>
        <v>NO</v>
      </c>
      <c r="L30" s="18" t="str">
        <f t="shared" si="3"/>
        <v>NO</v>
      </c>
      <c r="M30" s="18" t="str">
        <f t="shared" si="3"/>
        <v>NO</v>
      </c>
      <c r="N30" s="18" t="str">
        <f t="shared" si="3"/>
        <v>NO</v>
      </c>
      <c r="O30" s="18" t="str">
        <f t="shared" si="2"/>
        <v>NO</v>
      </c>
      <c r="P30" s="18" t="str">
        <f t="shared" si="2"/>
        <v>NO</v>
      </c>
      <c r="Q30" s="18" t="str">
        <f t="shared" si="2"/>
        <v>NO</v>
      </c>
      <c r="R30" s="18" t="str">
        <f t="shared" si="2"/>
        <v>NO</v>
      </c>
      <c r="S30" s="18" t="str">
        <f t="shared" si="2"/>
        <v>NO</v>
      </c>
      <c r="T30" s="18" t="str">
        <f t="shared" si="2"/>
        <v>NO</v>
      </c>
    </row>
    <row r="31" spans="1:20" x14ac:dyDescent="0.25">
      <c r="A31" t="s">
        <v>11</v>
      </c>
      <c r="B31" s="18">
        <f t="shared" ref="B31:N31" si="4">B5</f>
        <v>1</v>
      </c>
      <c r="C31" s="18">
        <f t="shared" si="4"/>
        <v>4</v>
      </c>
      <c r="D31" s="18">
        <f t="shared" si="4"/>
        <v>2</v>
      </c>
      <c r="E31" s="18">
        <f t="shared" si="4"/>
        <v>3</v>
      </c>
      <c r="F31" s="18">
        <f t="shared" si="4"/>
        <v>2</v>
      </c>
      <c r="G31" s="18">
        <f t="shared" si="4"/>
        <v>0</v>
      </c>
      <c r="H31" s="18">
        <f t="shared" si="4"/>
        <v>2</v>
      </c>
      <c r="I31" s="18">
        <f t="shared" si="4"/>
        <v>2</v>
      </c>
      <c r="J31" s="18">
        <f t="shared" si="4"/>
        <v>2</v>
      </c>
      <c r="K31" s="18">
        <f t="shared" si="4"/>
        <v>0</v>
      </c>
      <c r="L31" s="18">
        <f t="shared" si="4"/>
        <v>4</v>
      </c>
      <c r="M31" s="18">
        <f t="shared" si="4"/>
        <v>0</v>
      </c>
      <c r="N31" s="18">
        <f t="shared" si="4"/>
        <v>2</v>
      </c>
      <c r="O31" s="18">
        <f t="shared" si="2"/>
        <v>1</v>
      </c>
      <c r="P31" s="18">
        <f t="shared" si="2"/>
        <v>0</v>
      </c>
      <c r="Q31" s="18">
        <f t="shared" si="2"/>
        <v>2</v>
      </c>
      <c r="R31" s="18">
        <f t="shared" si="2"/>
        <v>1</v>
      </c>
      <c r="S31" s="18">
        <f t="shared" si="2"/>
        <v>1</v>
      </c>
      <c r="T31" s="18">
        <f t="shared" si="2"/>
        <v>0</v>
      </c>
    </row>
    <row r="32" spans="1:20" x14ac:dyDescent="0.25">
      <c r="A32" t="s">
        <v>2</v>
      </c>
      <c r="B32" s="18">
        <f t="shared" ref="B32:T32" si="5">IF(B8="SÍ",1,0)</f>
        <v>0</v>
      </c>
      <c r="C32" s="18">
        <f t="shared" si="5"/>
        <v>0</v>
      </c>
      <c r="D32" s="18">
        <f t="shared" si="5"/>
        <v>0</v>
      </c>
      <c r="E32" s="18">
        <f t="shared" si="5"/>
        <v>0</v>
      </c>
      <c r="F32" s="18">
        <f t="shared" si="5"/>
        <v>0</v>
      </c>
      <c r="G32" s="18">
        <f t="shared" si="5"/>
        <v>0</v>
      </c>
      <c r="H32" s="18">
        <f t="shared" si="5"/>
        <v>1</v>
      </c>
      <c r="I32" s="18">
        <f t="shared" si="5"/>
        <v>1</v>
      </c>
      <c r="J32" s="18">
        <f t="shared" si="5"/>
        <v>1</v>
      </c>
      <c r="K32" s="18">
        <f t="shared" si="5"/>
        <v>0</v>
      </c>
      <c r="L32" s="18">
        <f t="shared" si="5"/>
        <v>0</v>
      </c>
      <c r="M32" s="18">
        <f t="shared" si="5"/>
        <v>0</v>
      </c>
      <c r="N32" s="18">
        <f t="shared" si="5"/>
        <v>0</v>
      </c>
      <c r="O32" s="18">
        <f t="shared" si="5"/>
        <v>0</v>
      </c>
      <c r="P32" s="18">
        <f t="shared" si="5"/>
        <v>0</v>
      </c>
      <c r="Q32" s="18">
        <f t="shared" si="5"/>
        <v>0</v>
      </c>
      <c r="R32" s="18">
        <f t="shared" si="5"/>
        <v>0</v>
      </c>
      <c r="S32" s="18">
        <f t="shared" si="5"/>
        <v>0</v>
      </c>
      <c r="T32" s="18">
        <f t="shared" si="5"/>
        <v>0</v>
      </c>
    </row>
    <row r="33" spans="1:20" x14ac:dyDescent="0.25">
      <c r="A33" t="s">
        <v>6</v>
      </c>
      <c r="B33" s="18">
        <f t="shared" ref="B33:S33" si="6">_xlfn.IFS(
  B10=0, 0,
  B10&lt;=10, 1,
  AND(B10&gt;=11, B10&lt;=20), 1,
  AND(B10&gt;=21, B10&lt;=50), 1,
  AND(B10&gt;=51, B10&lt;=100), 2,
  AND(B10&gt;=101, B10&lt;=150), 2,
  AND(B10&gt;=151, B10&lt;=200), 3,
  AND(B10&gt;=201, B10&lt;=250), 3,
  AND(B10&gt;=251, B10&lt;=300), 4,
  AND(B10&gt;=301, B10&lt;=350), 4,
  B10&gt;350, "Consultar norma"
)</f>
        <v>1</v>
      </c>
      <c r="C33" s="18">
        <f t="shared" si="6"/>
        <v>2</v>
      </c>
      <c r="D33" s="18">
        <f t="shared" si="6"/>
        <v>1</v>
      </c>
      <c r="E33" s="18">
        <f t="shared" si="6"/>
        <v>2</v>
      </c>
      <c r="F33" s="18">
        <f t="shared" si="6"/>
        <v>2</v>
      </c>
      <c r="G33" s="18">
        <f t="shared" si="6"/>
        <v>1</v>
      </c>
      <c r="H33" s="18">
        <f t="shared" si="6"/>
        <v>2</v>
      </c>
      <c r="I33" s="18">
        <f t="shared" si="6"/>
        <v>1</v>
      </c>
      <c r="J33" s="18">
        <f t="shared" si="6"/>
        <v>1</v>
      </c>
      <c r="K33" s="18">
        <f t="shared" si="6"/>
        <v>1</v>
      </c>
      <c r="L33" s="18">
        <f t="shared" si="6"/>
        <v>1</v>
      </c>
      <c r="M33" s="18">
        <f t="shared" si="6"/>
        <v>1</v>
      </c>
      <c r="N33" s="18">
        <f t="shared" si="6"/>
        <v>1</v>
      </c>
      <c r="O33" s="18">
        <f t="shared" si="6"/>
        <v>1</v>
      </c>
      <c r="P33" s="18">
        <f t="shared" si="6"/>
        <v>1</v>
      </c>
      <c r="Q33" s="18">
        <f t="shared" si="6"/>
        <v>1</v>
      </c>
      <c r="R33" s="18">
        <f t="shared" si="6"/>
        <v>1</v>
      </c>
      <c r="S33" s="18">
        <f t="shared" si="6"/>
        <v>1</v>
      </c>
      <c r="T33" s="18">
        <f t="shared" ref="T33" si="7">_xlfn.IFS(
  T10=0, 0,
  T10&lt;=10, 1,
  AND(T10&gt;=11, T10&lt;=20), 1,
  AND(T10&gt;=21, T10&lt;=50), 1,
  AND(T10&gt;=51, T10&lt;=100), 2,
  AND(T10&gt;=101, T10&lt;=150), 2,
  AND(T10&gt;=151, T10&lt;=200), 3,
  AND(T10&gt;=201, T10&lt;=250), 3,
  AND(T10&gt;=251, T10&lt;=300), 4,
  AND(T10&gt;=301, T10&lt;=350), 4,
  T10&gt;350, "Consultar norma"
)</f>
        <v>1</v>
      </c>
    </row>
    <row r="34" spans="1:20" x14ac:dyDescent="0.25">
      <c r="A34" t="s">
        <v>7</v>
      </c>
      <c r="B34" s="18">
        <f t="shared" ref="B34:T34" si="8">_xlfn.IFS(
  B11=0, 0,
  B11&lt;=10, 1,
  AND(B11&gt;=11, B11&lt;=20), 3,
  AND(B11&gt;=21, B11&lt;=50), 4,
  AND(B11&gt;=51, B11&lt;=100), 4,
  AND(B11&gt;=101, B11&lt;=150), 5,
  AND(B11&gt;=151, B11&lt;=200), 6,
  AND(B11&gt;=201, B11&lt;=250), 7,
  AND(B11&gt;=251, B11&lt;=300), 8,
  AND(B11&gt;=301, B11&lt;=350), 9,
  B11&gt;350, "Consultar norma"
)</f>
        <v>1</v>
      </c>
      <c r="C34" s="18">
        <f t="shared" si="8"/>
        <v>1</v>
      </c>
      <c r="D34" s="18">
        <f t="shared" si="8"/>
        <v>1</v>
      </c>
      <c r="E34" s="18">
        <f t="shared" si="8"/>
        <v>3</v>
      </c>
      <c r="F34" s="18">
        <f t="shared" si="8"/>
        <v>4</v>
      </c>
      <c r="G34" s="18">
        <f t="shared" si="8"/>
        <v>1</v>
      </c>
      <c r="H34" s="18">
        <f t="shared" si="8"/>
        <v>4</v>
      </c>
      <c r="I34" s="18">
        <f t="shared" si="8"/>
        <v>3</v>
      </c>
      <c r="J34" s="18">
        <f t="shared" si="8"/>
        <v>3</v>
      </c>
      <c r="K34" s="18">
        <f t="shared" si="8"/>
        <v>1</v>
      </c>
      <c r="L34" s="18">
        <f t="shared" si="8"/>
        <v>3</v>
      </c>
      <c r="M34" s="18">
        <f t="shared" si="8"/>
        <v>0</v>
      </c>
      <c r="N34" s="18">
        <f t="shared" si="8"/>
        <v>1</v>
      </c>
      <c r="O34" s="18">
        <f t="shared" si="8"/>
        <v>1</v>
      </c>
      <c r="P34" s="18">
        <f t="shared" si="8"/>
        <v>0</v>
      </c>
      <c r="Q34" s="18">
        <f t="shared" si="8"/>
        <v>1</v>
      </c>
      <c r="R34" s="18">
        <f t="shared" si="8"/>
        <v>1</v>
      </c>
      <c r="S34" s="18">
        <f t="shared" si="8"/>
        <v>1</v>
      </c>
      <c r="T34" s="18">
        <f t="shared" si="8"/>
        <v>1</v>
      </c>
    </row>
    <row r="35" spans="1:20" x14ac:dyDescent="0.25">
      <c r="A35" t="s">
        <v>23</v>
      </c>
      <c r="B35" s="18">
        <f t="shared" ref="B35:T35" si="9">SUM(B29:B34)</f>
        <v>3</v>
      </c>
      <c r="C35" s="18">
        <f t="shared" si="9"/>
        <v>7</v>
      </c>
      <c r="D35" s="18">
        <f t="shared" si="9"/>
        <v>4</v>
      </c>
      <c r="E35" s="18">
        <f t="shared" si="9"/>
        <v>8</v>
      </c>
      <c r="F35" s="18">
        <f t="shared" si="9"/>
        <v>8</v>
      </c>
      <c r="G35" s="18">
        <f t="shared" si="9"/>
        <v>2</v>
      </c>
      <c r="H35" s="18">
        <f t="shared" si="9"/>
        <v>9</v>
      </c>
      <c r="I35" s="18">
        <f t="shared" si="9"/>
        <v>7</v>
      </c>
      <c r="J35" s="18">
        <f t="shared" si="9"/>
        <v>7</v>
      </c>
      <c r="K35" s="18">
        <f t="shared" si="9"/>
        <v>2</v>
      </c>
      <c r="L35" s="18">
        <f t="shared" si="9"/>
        <v>8</v>
      </c>
      <c r="M35" s="18">
        <f t="shared" si="9"/>
        <v>1</v>
      </c>
      <c r="N35" s="18">
        <f t="shared" si="9"/>
        <v>4</v>
      </c>
      <c r="O35" s="18">
        <f t="shared" si="9"/>
        <v>3</v>
      </c>
      <c r="P35" s="18">
        <f t="shared" si="9"/>
        <v>1</v>
      </c>
      <c r="Q35" s="18">
        <f t="shared" si="9"/>
        <v>4</v>
      </c>
      <c r="R35" s="18">
        <f t="shared" si="9"/>
        <v>3</v>
      </c>
      <c r="S35" s="18">
        <f t="shared" si="9"/>
        <v>3</v>
      </c>
      <c r="T35" s="18">
        <f t="shared" si="9"/>
        <v>2</v>
      </c>
    </row>
    <row r="37" spans="1:20" x14ac:dyDescent="0.25">
      <c r="A37" s="3" t="s">
        <v>24</v>
      </c>
    </row>
    <row r="38" spans="1:20" x14ac:dyDescent="0.25">
      <c r="A38" t="s">
        <v>10</v>
      </c>
      <c r="B38" s="18">
        <f t="shared" ref="B38:T38" si="10">IF(B12="SÍ",1,0)</f>
        <v>0</v>
      </c>
      <c r="C38" s="18">
        <f t="shared" si="10"/>
        <v>0</v>
      </c>
      <c r="D38" s="18">
        <f t="shared" si="10"/>
        <v>0</v>
      </c>
      <c r="E38" s="18">
        <f t="shared" si="10"/>
        <v>0</v>
      </c>
      <c r="F38" s="18">
        <f t="shared" si="10"/>
        <v>0</v>
      </c>
      <c r="G38" s="18">
        <f t="shared" si="10"/>
        <v>0</v>
      </c>
      <c r="H38" s="18">
        <f t="shared" si="10"/>
        <v>0</v>
      </c>
      <c r="I38" s="18">
        <f t="shared" si="10"/>
        <v>1</v>
      </c>
      <c r="J38" s="18">
        <f t="shared" si="10"/>
        <v>0</v>
      </c>
      <c r="K38" s="18">
        <f t="shared" si="10"/>
        <v>0</v>
      </c>
      <c r="L38" s="18">
        <f t="shared" si="10"/>
        <v>0</v>
      </c>
      <c r="M38" s="18">
        <f t="shared" si="10"/>
        <v>0</v>
      </c>
      <c r="N38" s="18">
        <f t="shared" si="10"/>
        <v>0</v>
      </c>
      <c r="O38" s="18">
        <f t="shared" si="10"/>
        <v>0</v>
      </c>
      <c r="P38" s="18">
        <f t="shared" si="10"/>
        <v>0</v>
      </c>
      <c r="Q38" s="18">
        <f t="shared" si="10"/>
        <v>0</v>
      </c>
      <c r="R38" s="18">
        <f t="shared" si="10"/>
        <v>0</v>
      </c>
      <c r="S38" s="18">
        <f t="shared" si="10"/>
        <v>0</v>
      </c>
      <c r="T38" s="18">
        <f t="shared" si="10"/>
        <v>0</v>
      </c>
    </row>
    <row r="40" spans="1:20" x14ac:dyDescent="0.25">
      <c r="A40" s="3" t="s">
        <v>32</v>
      </c>
    </row>
    <row r="41" spans="1:20" x14ac:dyDescent="0.25">
      <c r="A41" t="s">
        <v>21</v>
      </c>
      <c r="B41" s="18">
        <v>4</v>
      </c>
      <c r="C41" s="18">
        <v>4</v>
      </c>
      <c r="D41" s="18">
        <v>4</v>
      </c>
      <c r="E41" s="18">
        <v>4</v>
      </c>
      <c r="F41" s="18">
        <v>4</v>
      </c>
      <c r="G41" s="18">
        <v>4</v>
      </c>
      <c r="H41" s="18">
        <v>4</v>
      </c>
      <c r="I41" s="18">
        <v>4</v>
      </c>
      <c r="J41" s="18">
        <v>4</v>
      </c>
      <c r="K41" s="18">
        <v>4</v>
      </c>
      <c r="L41" s="18">
        <v>4</v>
      </c>
      <c r="M41" s="18">
        <v>4</v>
      </c>
      <c r="N41" s="18">
        <v>4</v>
      </c>
      <c r="O41" s="18">
        <v>1</v>
      </c>
      <c r="P41" s="18">
        <v>1</v>
      </c>
      <c r="Q41" s="18">
        <v>1</v>
      </c>
      <c r="R41" s="18">
        <v>1</v>
      </c>
      <c r="S41" s="18">
        <v>1</v>
      </c>
      <c r="T41" s="18">
        <v>1</v>
      </c>
    </row>
    <row r="42" spans="1:20" x14ac:dyDescent="0.25">
      <c r="A42" t="s">
        <v>22</v>
      </c>
      <c r="B42" s="18">
        <v>1</v>
      </c>
      <c r="C42" s="18">
        <v>1</v>
      </c>
      <c r="D42" s="18">
        <v>1</v>
      </c>
      <c r="E42" s="18">
        <v>1</v>
      </c>
      <c r="F42" s="18">
        <v>1</v>
      </c>
      <c r="G42" s="18">
        <v>1</v>
      </c>
      <c r="H42" s="18">
        <v>1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1</v>
      </c>
      <c r="P42" s="18">
        <v>1</v>
      </c>
      <c r="Q42" s="18">
        <v>1</v>
      </c>
      <c r="R42" s="18">
        <v>1</v>
      </c>
      <c r="S42" s="18">
        <v>1</v>
      </c>
      <c r="T42" s="18">
        <v>1</v>
      </c>
    </row>
    <row r="43" spans="1:20" x14ac:dyDescent="0.25">
      <c r="A43" t="s">
        <v>5</v>
      </c>
      <c r="B43" s="18">
        <f t="shared" ref="B43:T43" si="11">B41*B35+B38*B42</f>
        <v>12</v>
      </c>
      <c r="C43" s="18">
        <f t="shared" si="11"/>
        <v>28</v>
      </c>
      <c r="D43" s="18">
        <f t="shared" si="11"/>
        <v>16</v>
      </c>
      <c r="E43" s="18">
        <f t="shared" si="11"/>
        <v>32</v>
      </c>
      <c r="F43" s="18">
        <f t="shared" si="11"/>
        <v>32</v>
      </c>
      <c r="G43" s="18">
        <f t="shared" si="11"/>
        <v>8</v>
      </c>
      <c r="H43" s="18">
        <f t="shared" si="11"/>
        <v>36</v>
      </c>
      <c r="I43" s="18">
        <f t="shared" si="11"/>
        <v>28</v>
      </c>
      <c r="J43" s="18">
        <f t="shared" si="11"/>
        <v>28</v>
      </c>
      <c r="K43" s="18">
        <f t="shared" si="11"/>
        <v>8</v>
      </c>
      <c r="L43" s="18">
        <f t="shared" si="11"/>
        <v>32</v>
      </c>
      <c r="M43" s="18">
        <f t="shared" si="11"/>
        <v>4</v>
      </c>
      <c r="N43" s="18">
        <f t="shared" si="11"/>
        <v>16</v>
      </c>
      <c r="O43" s="18">
        <f t="shared" si="11"/>
        <v>3</v>
      </c>
      <c r="P43" s="18">
        <f t="shared" si="11"/>
        <v>1</v>
      </c>
      <c r="Q43" s="18">
        <f t="shared" si="11"/>
        <v>4</v>
      </c>
      <c r="R43" s="18">
        <f t="shared" si="11"/>
        <v>3</v>
      </c>
      <c r="S43" s="18">
        <f t="shared" si="11"/>
        <v>3</v>
      </c>
      <c r="T43" s="18">
        <f t="shared" si="11"/>
        <v>2</v>
      </c>
    </row>
    <row r="45" spans="1:20" x14ac:dyDescent="0.25">
      <c r="A45" t="s">
        <v>8</v>
      </c>
    </row>
    <row r="46" spans="1:20" x14ac:dyDescent="0.25">
      <c r="A46" t="s">
        <v>9</v>
      </c>
    </row>
    <row r="47" spans="1:20" x14ac:dyDescent="0.25">
      <c r="A47" t="s">
        <v>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27A9-AB1E-4BF2-9558-0DCB41BA58A9}">
  <sheetPr>
    <pageSetUpPr fitToPage="1"/>
  </sheetPr>
  <dimension ref="A1:BR23"/>
  <sheetViews>
    <sheetView zoomScale="70" zoomScaleNormal="70" workbookViewId="0">
      <pane xSplit="3" ySplit="2" topLeftCell="BH3" activePane="bottomRight" state="frozen"/>
      <selection pane="topRight" activeCell="D1" sqref="D1"/>
      <selection pane="bottomLeft" activeCell="A3" sqref="A3"/>
      <selection pane="bottomRight" activeCell="BK12" sqref="BK12"/>
    </sheetView>
  </sheetViews>
  <sheetFormatPr baseColWidth="10" defaultRowHeight="15" x14ac:dyDescent="0.25"/>
  <cols>
    <col min="1" max="1" width="39.140625" bestFit="1" customWidth="1"/>
    <col min="2" max="2" width="47.42578125" customWidth="1"/>
    <col min="3" max="3" width="37.28515625" customWidth="1"/>
    <col min="4" max="67" width="13" customWidth="1"/>
  </cols>
  <sheetData>
    <row r="1" spans="1:70" x14ac:dyDescent="0.25">
      <c r="C1" s="12" t="s">
        <v>74</v>
      </c>
      <c r="D1" s="47" t="s">
        <v>182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8" t="s">
        <v>183</v>
      </c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3">
        <v>1.5</v>
      </c>
      <c r="AK1" s="43">
        <v>1.5</v>
      </c>
      <c r="AL1" s="43">
        <v>1</v>
      </c>
      <c r="AM1" s="43">
        <v>1</v>
      </c>
      <c r="AN1" s="43">
        <v>1</v>
      </c>
      <c r="AO1" s="43">
        <v>0.5</v>
      </c>
      <c r="AP1" s="43">
        <v>0.25</v>
      </c>
      <c r="AQ1" s="43">
        <v>0.1</v>
      </c>
      <c r="AR1" s="43">
        <v>0.5</v>
      </c>
      <c r="AS1" s="43">
        <v>1</v>
      </c>
      <c r="AT1" s="43">
        <v>1</v>
      </c>
      <c r="AU1" s="43">
        <v>1</v>
      </c>
      <c r="AV1" s="43">
        <v>1</v>
      </c>
      <c r="AW1" s="43">
        <v>1</v>
      </c>
      <c r="AX1" s="43">
        <v>0</v>
      </c>
      <c r="AY1" s="43">
        <v>0</v>
      </c>
      <c r="AZ1" s="44">
        <v>1</v>
      </c>
      <c r="BA1" s="44">
        <v>1</v>
      </c>
      <c r="BB1" s="44">
        <v>1</v>
      </c>
      <c r="BC1" s="44">
        <v>1</v>
      </c>
      <c r="BD1" s="44">
        <v>1</v>
      </c>
      <c r="BE1" s="44">
        <v>0</v>
      </c>
      <c r="BF1" s="44">
        <v>0</v>
      </c>
      <c r="BG1" s="44">
        <v>0</v>
      </c>
      <c r="BH1" s="44">
        <v>0.5</v>
      </c>
      <c r="BI1" s="44">
        <v>1</v>
      </c>
      <c r="BJ1" s="44">
        <v>1</v>
      </c>
      <c r="BK1" s="44">
        <v>0.5</v>
      </c>
      <c r="BL1" s="44">
        <v>1</v>
      </c>
      <c r="BM1" s="44">
        <v>1</v>
      </c>
      <c r="BN1" s="45">
        <v>2</v>
      </c>
      <c r="BO1" s="45">
        <v>1</v>
      </c>
      <c r="BP1" s="43" t="s">
        <v>188</v>
      </c>
      <c r="BQ1" s="46" t="s">
        <v>188</v>
      </c>
      <c r="BR1" s="45" t="s">
        <v>188</v>
      </c>
    </row>
    <row r="2" spans="1:70" ht="60" x14ac:dyDescent="0.25">
      <c r="A2" s="13" t="s">
        <v>0</v>
      </c>
      <c r="B2" s="13" t="s">
        <v>1</v>
      </c>
      <c r="C2" s="5" t="s">
        <v>76</v>
      </c>
      <c r="D2" s="14" t="s">
        <v>176</v>
      </c>
      <c r="E2" s="14" t="s">
        <v>167</v>
      </c>
      <c r="F2" s="14" t="s">
        <v>155</v>
      </c>
      <c r="G2" s="14" t="s">
        <v>168</v>
      </c>
      <c r="H2" s="14" t="s">
        <v>177</v>
      </c>
      <c r="I2" s="14" t="s">
        <v>169</v>
      </c>
      <c r="J2" s="14" t="s">
        <v>170</v>
      </c>
      <c r="K2" s="14" t="s">
        <v>171</v>
      </c>
      <c r="L2" s="14" t="s">
        <v>179</v>
      </c>
      <c r="M2" s="14" t="s">
        <v>175</v>
      </c>
      <c r="N2" s="14" t="s">
        <v>172</v>
      </c>
      <c r="O2" s="14" t="s">
        <v>181</v>
      </c>
      <c r="P2" s="14" t="s">
        <v>173</v>
      </c>
      <c r="Q2" s="14" t="s">
        <v>180</v>
      </c>
      <c r="R2" s="14" t="s">
        <v>178</v>
      </c>
      <c r="S2" s="14" t="s">
        <v>174</v>
      </c>
      <c r="T2" s="14" t="s">
        <v>176</v>
      </c>
      <c r="U2" s="14" t="s">
        <v>167</v>
      </c>
      <c r="V2" s="14" t="s">
        <v>155</v>
      </c>
      <c r="W2" s="14" t="s">
        <v>168</v>
      </c>
      <c r="X2" s="14" t="s">
        <v>177</v>
      </c>
      <c r="Y2" s="14" t="s">
        <v>169</v>
      </c>
      <c r="Z2" s="14" t="s">
        <v>170</v>
      </c>
      <c r="AA2" s="14" t="s">
        <v>171</v>
      </c>
      <c r="AB2" s="14" t="s">
        <v>179</v>
      </c>
      <c r="AC2" s="14" t="s">
        <v>175</v>
      </c>
      <c r="AD2" s="14" t="s">
        <v>172</v>
      </c>
      <c r="AE2" s="14" t="s">
        <v>181</v>
      </c>
      <c r="AF2" s="14" t="s">
        <v>173</v>
      </c>
      <c r="AG2" s="14" t="s">
        <v>180</v>
      </c>
      <c r="AH2" s="14" t="s">
        <v>178</v>
      </c>
      <c r="AI2" s="14" t="s">
        <v>174</v>
      </c>
      <c r="AJ2" s="43" t="s">
        <v>176</v>
      </c>
      <c r="AK2" s="43" t="s">
        <v>167</v>
      </c>
      <c r="AL2" s="43" t="s">
        <v>155</v>
      </c>
      <c r="AM2" s="43" t="s">
        <v>168</v>
      </c>
      <c r="AN2" s="43" t="s">
        <v>177</v>
      </c>
      <c r="AO2" s="43" t="s">
        <v>169</v>
      </c>
      <c r="AP2" s="43" t="s">
        <v>170</v>
      </c>
      <c r="AQ2" s="43" t="s">
        <v>171</v>
      </c>
      <c r="AR2" s="43" t="s">
        <v>179</v>
      </c>
      <c r="AS2" s="43" t="s">
        <v>175</v>
      </c>
      <c r="AT2" s="43" t="s">
        <v>172</v>
      </c>
      <c r="AU2" s="43" t="s">
        <v>181</v>
      </c>
      <c r="AV2" s="43" t="s">
        <v>173</v>
      </c>
      <c r="AW2" s="43" t="s">
        <v>180</v>
      </c>
      <c r="AX2" s="43" t="s">
        <v>178</v>
      </c>
      <c r="AY2" s="43" t="s">
        <v>174</v>
      </c>
      <c r="AZ2" s="44" t="s">
        <v>176</v>
      </c>
      <c r="BA2" s="44" t="s">
        <v>167</v>
      </c>
      <c r="BB2" s="44" t="s">
        <v>155</v>
      </c>
      <c r="BC2" s="44" t="s">
        <v>168</v>
      </c>
      <c r="BD2" s="44" t="s">
        <v>177</v>
      </c>
      <c r="BE2" s="44" t="s">
        <v>169</v>
      </c>
      <c r="BF2" s="44" t="s">
        <v>170</v>
      </c>
      <c r="BG2" s="44" t="s">
        <v>171</v>
      </c>
      <c r="BH2" s="44" t="s">
        <v>179</v>
      </c>
      <c r="BI2" s="44" t="s">
        <v>175</v>
      </c>
      <c r="BJ2" s="44" t="s">
        <v>172</v>
      </c>
      <c r="BK2" s="44" t="s">
        <v>181</v>
      </c>
      <c r="BL2" s="44" t="s">
        <v>173</v>
      </c>
      <c r="BM2" s="44" t="s">
        <v>180</v>
      </c>
      <c r="BN2" s="45" t="s">
        <v>178</v>
      </c>
      <c r="BO2" s="45" t="s">
        <v>174</v>
      </c>
      <c r="BP2" s="43" t="s">
        <v>184</v>
      </c>
      <c r="BQ2" s="46" t="s">
        <v>185</v>
      </c>
      <c r="BR2" s="45" t="s">
        <v>186</v>
      </c>
    </row>
    <row r="3" spans="1:70" s="4" customFormat="1" ht="90" x14ac:dyDescent="0.25">
      <c r="A3" s="9" t="s">
        <v>50</v>
      </c>
      <c r="B3" s="9" t="s">
        <v>37</v>
      </c>
      <c r="C3" s="16" t="s">
        <v>111</v>
      </c>
      <c r="D3" s="10" t="s">
        <v>4</v>
      </c>
      <c r="E3" s="10" t="s">
        <v>4</v>
      </c>
      <c r="F3" s="10" t="s">
        <v>4</v>
      </c>
      <c r="G3" s="10" t="s">
        <v>148</v>
      </c>
      <c r="H3" s="10" t="s">
        <v>148</v>
      </c>
      <c r="I3" s="10" t="s">
        <v>4</v>
      </c>
      <c r="J3" s="10" t="s">
        <v>148</v>
      </c>
      <c r="K3" s="10" t="s">
        <v>4</v>
      </c>
      <c r="L3" s="10" t="s">
        <v>148</v>
      </c>
      <c r="M3" s="10" t="s">
        <v>148</v>
      </c>
      <c r="N3" s="10" t="s">
        <v>148</v>
      </c>
      <c r="O3" s="10" t="s">
        <v>148</v>
      </c>
      <c r="P3" s="10" t="s">
        <v>148</v>
      </c>
      <c r="Q3" s="10" t="s">
        <v>148</v>
      </c>
      <c r="R3" s="10" t="s">
        <v>4</v>
      </c>
      <c r="S3" s="10" t="s">
        <v>4</v>
      </c>
      <c r="T3" s="10"/>
      <c r="U3" s="10"/>
      <c r="V3" s="10"/>
      <c r="W3" s="10">
        <v>2</v>
      </c>
      <c r="X3" s="10">
        <v>1</v>
      </c>
      <c r="Y3" s="10"/>
      <c r="Z3" s="10">
        <v>2</v>
      </c>
      <c r="AA3" s="10"/>
      <c r="AB3" s="10">
        <v>1</v>
      </c>
      <c r="AC3" s="10">
        <v>1</v>
      </c>
      <c r="AD3" s="10">
        <v>1</v>
      </c>
      <c r="AE3" s="10">
        <v>1</v>
      </c>
      <c r="AF3" s="10">
        <v>1</v>
      </c>
      <c r="AG3" s="10">
        <v>1</v>
      </c>
      <c r="AH3" s="10"/>
      <c r="AI3" s="10"/>
      <c r="AJ3" s="10">
        <f>ROUNDDOWN(AJ$1*T3,0)</f>
        <v>0</v>
      </c>
      <c r="AK3" s="10">
        <f t="shared" ref="AK3:AK22" si="0">ROUNDDOWN(AK$1*U3,0)</f>
        <v>0</v>
      </c>
      <c r="AL3" s="10">
        <f t="shared" ref="AL3:AL22" si="1">ROUNDDOWN(AL$1*V3,0)</f>
        <v>0</v>
      </c>
      <c r="AM3" s="10">
        <f t="shared" ref="AM3:AM22" si="2">ROUNDDOWN(AM$1*W3,0)</f>
        <v>2</v>
      </c>
      <c r="AN3" s="10">
        <f t="shared" ref="AN3:AN22" si="3">ROUNDDOWN(AN$1*X3,0)</f>
        <v>1</v>
      </c>
      <c r="AO3" s="10">
        <f t="shared" ref="AO3:AO22" si="4">ROUNDDOWN(AO$1*Y3,0)</f>
        <v>0</v>
      </c>
      <c r="AP3" s="10">
        <f t="shared" ref="AP3:AP22" si="5">ROUNDDOWN(AP$1*Z3,0)</f>
        <v>0</v>
      </c>
      <c r="AQ3" s="10">
        <f t="shared" ref="AQ3:AQ22" si="6">ROUNDDOWN(AQ$1*AA3,0)</f>
        <v>0</v>
      </c>
      <c r="AR3" s="10">
        <f t="shared" ref="AR3:AR22" si="7">ROUNDDOWN(AR$1*AB3,0)</f>
        <v>0</v>
      </c>
      <c r="AS3" s="10">
        <f t="shared" ref="AS3:AS22" si="8">ROUNDDOWN(AS$1*AC3,0)</f>
        <v>1</v>
      </c>
      <c r="AT3" s="10">
        <f t="shared" ref="AT3:AT22" si="9">ROUNDDOWN(AT$1*AD3,0)</f>
        <v>1</v>
      </c>
      <c r="AU3" s="10">
        <f t="shared" ref="AU3:AU22" si="10">ROUNDDOWN(AU$1*AE3,0)</f>
        <v>1</v>
      </c>
      <c r="AV3" s="10">
        <f t="shared" ref="AV3:AV22" si="11">ROUNDDOWN(AV$1*AF3,0)</f>
        <v>1</v>
      </c>
      <c r="AW3" s="10">
        <f t="shared" ref="AW3:AW22" si="12">ROUNDDOWN(AW$1*AG3,0)</f>
        <v>1</v>
      </c>
      <c r="AX3" s="10">
        <f t="shared" ref="AX3:AX22" si="13">ROUNDDOWN(AX$1*AH3,0)</f>
        <v>0</v>
      </c>
      <c r="AY3" s="10">
        <f t="shared" ref="AY3:AY22" si="14">ROUNDDOWN(AY$1*AI3,0)</f>
        <v>0</v>
      </c>
      <c r="AZ3" s="10">
        <f>ROUNDDOWN(AZ$1*T3,0)</f>
        <v>0</v>
      </c>
      <c r="BA3" s="10">
        <f t="shared" ref="BA3:BA22" si="15">ROUNDDOWN(BA$1*U3,0)</f>
        <v>0</v>
      </c>
      <c r="BB3" s="10">
        <f t="shared" ref="BB3:BB22" si="16">ROUNDDOWN(BB$1*V3,0)</f>
        <v>0</v>
      </c>
      <c r="BC3" s="10">
        <f t="shared" ref="BC3:BC22" si="17">ROUNDDOWN(BC$1*W3,0)</f>
        <v>2</v>
      </c>
      <c r="BD3" s="10">
        <f t="shared" ref="BD3:BD22" si="18">ROUNDDOWN(BD$1*X3,0)</f>
        <v>1</v>
      </c>
      <c r="BE3" s="10">
        <f t="shared" ref="BE3:BE22" si="19">ROUNDDOWN(BE$1*Y3,0)</f>
        <v>0</v>
      </c>
      <c r="BF3" s="10">
        <f t="shared" ref="BF3:BF22" si="20">ROUNDDOWN(BF$1*Z3,0)</f>
        <v>0</v>
      </c>
      <c r="BG3" s="10">
        <f t="shared" ref="BG3:BG22" si="21">ROUNDDOWN(BG$1*AA3,0)</f>
        <v>0</v>
      </c>
      <c r="BH3" s="10">
        <f t="shared" ref="BH3:BH22" si="22">ROUNDDOWN(BH$1*AB3,0)</f>
        <v>0</v>
      </c>
      <c r="BI3" s="10">
        <f t="shared" ref="BI3:BI22" si="23">ROUNDDOWN(BI$1*AC3,0)</f>
        <v>1</v>
      </c>
      <c r="BJ3" s="10">
        <f t="shared" ref="BJ3:BJ22" si="24">ROUNDDOWN(BJ$1*AD3,0)</f>
        <v>1</v>
      </c>
      <c r="BK3" s="10">
        <f t="shared" ref="BK3:BK22" si="25">ROUNDDOWN(BK$1*AE3,0)</f>
        <v>0</v>
      </c>
      <c r="BL3" s="10">
        <f t="shared" ref="BL3:BL22" si="26">ROUNDDOWN(BL$1*AF3,0)</f>
        <v>1</v>
      </c>
      <c r="BM3" s="10">
        <f t="shared" ref="BM3:BM22" si="27">ROUNDDOWN(BM$1*AG3,0)</f>
        <v>1</v>
      </c>
      <c r="BN3" s="10">
        <f t="shared" ref="BN3:BN22" si="28">BN$1*AH3</f>
        <v>0</v>
      </c>
      <c r="BO3" s="10">
        <f t="shared" ref="BO3:BO22" si="29">BO$1*AI3</f>
        <v>0</v>
      </c>
      <c r="BP3" s="10">
        <f>SUM(AJ3:AY3)</f>
        <v>8</v>
      </c>
      <c r="BQ3" s="10">
        <f>SUM(AZ3:BM3)</f>
        <v>7</v>
      </c>
      <c r="BR3" s="10">
        <f>SUM(BN3:BO3)</f>
        <v>0</v>
      </c>
    </row>
    <row r="4" spans="1:70" s="4" customFormat="1" ht="75" x14ac:dyDescent="0.25">
      <c r="A4" s="6" t="s">
        <v>51</v>
      </c>
      <c r="B4" s="6" t="s">
        <v>38</v>
      </c>
      <c r="C4" s="15" t="s">
        <v>119</v>
      </c>
      <c r="D4" s="7" t="s">
        <v>148</v>
      </c>
      <c r="E4" s="7" t="s">
        <v>148</v>
      </c>
      <c r="F4" s="7" t="s">
        <v>4</v>
      </c>
      <c r="G4" s="7" t="s">
        <v>148</v>
      </c>
      <c r="H4" s="7" t="s">
        <v>148</v>
      </c>
      <c r="I4" s="7" t="s">
        <v>148</v>
      </c>
      <c r="J4" s="7" t="s">
        <v>148</v>
      </c>
      <c r="K4" s="7" t="s">
        <v>148</v>
      </c>
      <c r="L4" s="7" t="s">
        <v>148</v>
      </c>
      <c r="M4" s="7" t="s">
        <v>148</v>
      </c>
      <c r="N4" s="7" t="s">
        <v>148</v>
      </c>
      <c r="O4" s="7" t="s">
        <v>148</v>
      </c>
      <c r="P4" s="7" t="s">
        <v>148</v>
      </c>
      <c r="Q4" s="7" t="s">
        <v>4</v>
      </c>
      <c r="R4" s="7" t="s">
        <v>4</v>
      </c>
      <c r="S4" s="7" t="s">
        <v>148</v>
      </c>
      <c r="T4" s="7">
        <v>1</v>
      </c>
      <c r="U4" s="7">
        <v>2</v>
      </c>
      <c r="V4" s="7"/>
      <c r="W4" s="7">
        <v>2</v>
      </c>
      <c r="X4" s="7">
        <v>1</v>
      </c>
      <c r="Y4" s="7">
        <v>2</v>
      </c>
      <c r="Z4" s="7">
        <v>4</v>
      </c>
      <c r="AA4" s="7">
        <v>2</v>
      </c>
      <c r="AB4" s="7">
        <v>2</v>
      </c>
      <c r="AC4" s="7">
        <v>1</v>
      </c>
      <c r="AD4" s="7">
        <v>2</v>
      </c>
      <c r="AE4" s="7">
        <v>1</v>
      </c>
      <c r="AF4" s="7">
        <v>1</v>
      </c>
      <c r="AG4" s="7"/>
      <c r="AH4" s="7"/>
      <c r="AI4" s="7">
        <v>1</v>
      </c>
      <c r="AJ4" s="7">
        <f t="shared" ref="AJ4:AJ22" si="30">ROUNDDOWN(AJ$1*T4,0)</f>
        <v>1</v>
      </c>
      <c r="AK4" s="7">
        <f t="shared" si="0"/>
        <v>3</v>
      </c>
      <c r="AL4" s="7">
        <f t="shared" si="1"/>
        <v>0</v>
      </c>
      <c r="AM4" s="7">
        <f t="shared" si="2"/>
        <v>2</v>
      </c>
      <c r="AN4" s="7">
        <f t="shared" si="3"/>
        <v>1</v>
      </c>
      <c r="AO4" s="7">
        <f t="shared" si="4"/>
        <v>1</v>
      </c>
      <c r="AP4" s="7">
        <f t="shared" si="5"/>
        <v>1</v>
      </c>
      <c r="AQ4" s="7">
        <f t="shared" si="6"/>
        <v>0</v>
      </c>
      <c r="AR4" s="7">
        <f t="shared" si="7"/>
        <v>1</v>
      </c>
      <c r="AS4" s="7">
        <f t="shared" si="8"/>
        <v>1</v>
      </c>
      <c r="AT4" s="7">
        <f t="shared" si="9"/>
        <v>2</v>
      </c>
      <c r="AU4" s="7">
        <f t="shared" si="10"/>
        <v>1</v>
      </c>
      <c r="AV4" s="7">
        <f t="shared" si="11"/>
        <v>1</v>
      </c>
      <c r="AW4" s="7">
        <f t="shared" si="12"/>
        <v>0</v>
      </c>
      <c r="AX4" s="7">
        <f t="shared" si="13"/>
        <v>0</v>
      </c>
      <c r="AY4" s="7">
        <f t="shared" si="14"/>
        <v>0</v>
      </c>
      <c r="AZ4" s="7">
        <f t="shared" ref="AZ4:AZ22" si="31">ROUNDDOWN(AZ$1*T4,0)</f>
        <v>1</v>
      </c>
      <c r="BA4" s="7">
        <f t="shared" si="15"/>
        <v>2</v>
      </c>
      <c r="BB4" s="7">
        <f t="shared" si="16"/>
        <v>0</v>
      </c>
      <c r="BC4" s="7">
        <f t="shared" si="17"/>
        <v>2</v>
      </c>
      <c r="BD4" s="7">
        <f t="shared" si="18"/>
        <v>1</v>
      </c>
      <c r="BE4" s="7">
        <f t="shared" si="19"/>
        <v>0</v>
      </c>
      <c r="BF4" s="7">
        <f t="shared" si="20"/>
        <v>0</v>
      </c>
      <c r="BG4" s="7">
        <f t="shared" si="21"/>
        <v>0</v>
      </c>
      <c r="BH4" s="7">
        <f t="shared" si="22"/>
        <v>1</v>
      </c>
      <c r="BI4" s="7">
        <f t="shared" si="23"/>
        <v>1</v>
      </c>
      <c r="BJ4" s="7">
        <f t="shared" si="24"/>
        <v>2</v>
      </c>
      <c r="BK4" s="7">
        <f t="shared" si="25"/>
        <v>0</v>
      </c>
      <c r="BL4" s="7">
        <f t="shared" si="26"/>
        <v>1</v>
      </c>
      <c r="BM4" s="7">
        <f t="shared" si="27"/>
        <v>0</v>
      </c>
      <c r="BN4" s="7">
        <f t="shared" si="28"/>
        <v>0</v>
      </c>
      <c r="BO4" s="7">
        <f t="shared" si="29"/>
        <v>1</v>
      </c>
      <c r="BP4" s="7">
        <f>SUM(AJ4:AY4)</f>
        <v>15</v>
      </c>
      <c r="BQ4" s="7">
        <f>SUM(AZ4:BM4)</f>
        <v>11</v>
      </c>
      <c r="BR4" s="7">
        <f>SUM(BN4:BO4)</f>
        <v>1</v>
      </c>
    </row>
    <row r="5" spans="1:70" s="4" customFormat="1" ht="45" x14ac:dyDescent="0.25">
      <c r="A5" s="9" t="s">
        <v>52</v>
      </c>
      <c r="B5" s="9" t="s">
        <v>39</v>
      </c>
      <c r="C5" s="16" t="s">
        <v>120</v>
      </c>
      <c r="D5" s="10" t="s">
        <v>148</v>
      </c>
      <c r="E5" s="10" t="s">
        <v>148</v>
      </c>
      <c r="F5" s="10" t="s">
        <v>4</v>
      </c>
      <c r="G5" s="10" t="s">
        <v>148</v>
      </c>
      <c r="H5" s="10" t="s">
        <v>4</v>
      </c>
      <c r="I5" s="10" t="s">
        <v>4</v>
      </c>
      <c r="J5" s="10" t="s">
        <v>148</v>
      </c>
      <c r="K5" s="10" t="s">
        <v>148</v>
      </c>
      <c r="L5" s="10" t="s">
        <v>148</v>
      </c>
      <c r="M5" s="10" t="s">
        <v>148</v>
      </c>
      <c r="N5" s="10" t="s">
        <v>148</v>
      </c>
      <c r="O5" s="10" t="s">
        <v>4</v>
      </c>
      <c r="P5" s="10" t="s">
        <v>148</v>
      </c>
      <c r="Q5" s="10" t="s">
        <v>4</v>
      </c>
      <c r="R5" s="10" t="s">
        <v>4</v>
      </c>
      <c r="S5" s="10" t="s">
        <v>148</v>
      </c>
      <c r="T5" s="10">
        <v>1</v>
      </c>
      <c r="U5" s="10">
        <v>1</v>
      </c>
      <c r="V5" s="10"/>
      <c r="W5" s="10">
        <v>2</v>
      </c>
      <c r="X5" s="10"/>
      <c r="Y5" s="10"/>
      <c r="Z5" s="10">
        <v>2</v>
      </c>
      <c r="AA5" s="10">
        <v>2</v>
      </c>
      <c r="AB5" s="10">
        <v>1</v>
      </c>
      <c r="AC5" s="10">
        <v>1</v>
      </c>
      <c r="AD5" s="10">
        <v>1</v>
      </c>
      <c r="AE5" s="10"/>
      <c r="AF5" s="10">
        <v>1</v>
      </c>
      <c r="AG5" s="10"/>
      <c r="AH5" s="10"/>
      <c r="AI5" s="10">
        <v>1</v>
      </c>
      <c r="AJ5" s="10">
        <f t="shared" si="30"/>
        <v>1</v>
      </c>
      <c r="AK5" s="10">
        <f t="shared" si="0"/>
        <v>1</v>
      </c>
      <c r="AL5" s="10">
        <f t="shared" si="1"/>
        <v>0</v>
      </c>
      <c r="AM5" s="10">
        <f t="shared" si="2"/>
        <v>2</v>
      </c>
      <c r="AN5" s="10">
        <f t="shared" si="3"/>
        <v>0</v>
      </c>
      <c r="AO5" s="10">
        <f t="shared" si="4"/>
        <v>0</v>
      </c>
      <c r="AP5" s="10">
        <f t="shared" si="5"/>
        <v>0</v>
      </c>
      <c r="AQ5" s="10">
        <f t="shared" si="6"/>
        <v>0</v>
      </c>
      <c r="AR5" s="10">
        <f t="shared" si="7"/>
        <v>0</v>
      </c>
      <c r="AS5" s="10">
        <f t="shared" si="8"/>
        <v>1</v>
      </c>
      <c r="AT5" s="10">
        <f t="shared" si="9"/>
        <v>1</v>
      </c>
      <c r="AU5" s="10">
        <f t="shared" si="10"/>
        <v>0</v>
      </c>
      <c r="AV5" s="10">
        <f t="shared" si="11"/>
        <v>1</v>
      </c>
      <c r="AW5" s="10">
        <f t="shared" si="12"/>
        <v>0</v>
      </c>
      <c r="AX5" s="10">
        <f t="shared" si="13"/>
        <v>0</v>
      </c>
      <c r="AY5" s="10">
        <f t="shared" si="14"/>
        <v>0</v>
      </c>
      <c r="AZ5" s="10">
        <f t="shared" si="31"/>
        <v>1</v>
      </c>
      <c r="BA5" s="10">
        <f t="shared" si="15"/>
        <v>1</v>
      </c>
      <c r="BB5" s="10">
        <f t="shared" si="16"/>
        <v>0</v>
      </c>
      <c r="BC5" s="10">
        <f t="shared" si="17"/>
        <v>2</v>
      </c>
      <c r="BD5" s="10">
        <f t="shared" si="18"/>
        <v>0</v>
      </c>
      <c r="BE5" s="10">
        <f t="shared" si="19"/>
        <v>0</v>
      </c>
      <c r="BF5" s="10">
        <f t="shared" si="20"/>
        <v>0</v>
      </c>
      <c r="BG5" s="10">
        <f t="shared" si="21"/>
        <v>0</v>
      </c>
      <c r="BH5" s="10">
        <f t="shared" si="22"/>
        <v>0</v>
      </c>
      <c r="BI5" s="10">
        <f t="shared" si="23"/>
        <v>1</v>
      </c>
      <c r="BJ5" s="10">
        <f t="shared" si="24"/>
        <v>1</v>
      </c>
      <c r="BK5" s="10">
        <f t="shared" si="25"/>
        <v>0</v>
      </c>
      <c r="BL5" s="10">
        <f t="shared" si="26"/>
        <v>1</v>
      </c>
      <c r="BM5" s="10">
        <f t="shared" si="27"/>
        <v>0</v>
      </c>
      <c r="BN5" s="10">
        <f t="shared" si="28"/>
        <v>0</v>
      </c>
      <c r="BO5" s="10">
        <f t="shared" si="29"/>
        <v>1</v>
      </c>
      <c r="BP5" s="10">
        <f>SUM(AJ5:AY5)</f>
        <v>7</v>
      </c>
      <c r="BQ5" s="10">
        <f>SUM(AZ5:BM5)</f>
        <v>7</v>
      </c>
      <c r="BR5" s="10">
        <f>SUM(BN5:BO5)</f>
        <v>1</v>
      </c>
    </row>
    <row r="6" spans="1:70" s="4" customFormat="1" ht="75" x14ac:dyDescent="0.25">
      <c r="A6" s="6" t="s">
        <v>53</v>
      </c>
      <c r="B6" s="6" t="s">
        <v>40</v>
      </c>
      <c r="C6" s="15" t="s">
        <v>118</v>
      </c>
      <c r="D6" s="7" t="s">
        <v>148</v>
      </c>
      <c r="E6" s="7" t="s">
        <v>148</v>
      </c>
      <c r="F6" s="7" t="s">
        <v>148</v>
      </c>
      <c r="G6" s="7" t="s">
        <v>148</v>
      </c>
      <c r="H6" s="7" t="s">
        <v>4</v>
      </c>
      <c r="I6" s="7" t="s">
        <v>4</v>
      </c>
      <c r="J6" s="7" t="s">
        <v>148</v>
      </c>
      <c r="K6" s="7" t="s">
        <v>148</v>
      </c>
      <c r="L6" s="7" t="s">
        <v>148</v>
      </c>
      <c r="M6" s="7" t="s">
        <v>148</v>
      </c>
      <c r="N6" s="7" t="s">
        <v>148</v>
      </c>
      <c r="O6" s="7" t="s">
        <v>4</v>
      </c>
      <c r="P6" s="7" t="s">
        <v>148</v>
      </c>
      <c r="Q6" s="7" t="s">
        <v>4</v>
      </c>
      <c r="R6" s="7" t="s">
        <v>4</v>
      </c>
      <c r="S6" s="7" t="s">
        <v>148</v>
      </c>
      <c r="T6" s="7">
        <v>1</v>
      </c>
      <c r="U6" s="7">
        <v>1</v>
      </c>
      <c r="V6" s="7">
        <v>1</v>
      </c>
      <c r="W6" s="7">
        <v>2</v>
      </c>
      <c r="X6" s="7"/>
      <c r="Y6" s="7"/>
      <c r="Z6" s="7">
        <v>2</v>
      </c>
      <c r="AA6" s="7">
        <v>2</v>
      </c>
      <c r="AB6" s="7">
        <v>1</v>
      </c>
      <c r="AC6" s="7">
        <v>1</v>
      </c>
      <c r="AD6" s="7">
        <v>1</v>
      </c>
      <c r="AE6" s="7"/>
      <c r="AF6" s="7">
        <v>2</v>
      </c>
      <c r="AG6" s="7"/>
      <c r="AH6" s="7"/>
      <c r="AI6" s="7">
        <v>1</v>
      </c>
      <c r="AJ6" s="7">
        <f t="shared" si="30"/>
        <v>1</v>
      </c>
      <c r="AK6" s="7">
        <f t="shared" si="0"/>
        <v>1</v>
      </c>
      <c r="AL6" s="7">
        <f t="shared" si="1"/>
        <v>1</v>
      </c>
      <c r="AM6" s="7">
        <f t="shared" si="2"/>
        <v>2</v>
      </c>
      <c r="AN6" s="7">
        <f t="shared" si="3"/>
        <v>0</v>
      </c>
      <c r="AO6" s="7">
        <f t="shared" si="4"/>
        <v>0</v>
      </c>
      <c r="AP6" s="7">
        <f t="shared" si="5"/>
        <v>0</v>
      </c>
      <c r="AQ6" s="7">
        <f t="shared" si="6"/>
        <v>0</v>
      </c>
      <c r="AR6" s="7">
        <f t="shared" si="7"/>
        <v>0</v>
      </c>
      <c r="AS6" s="7">
        <f t="shared" si="8"/>
        <v>1</v>
      </c>
      <c r="AT6" s="7">
        <f t="shared" si="9"/>
        <v>1</v>
      </c>
      <c r="AU6" s="7">
        <f t="shared" si="10"/>
        <v>0</v>
      </c>
      <c r="AV6" s="7">
        <f t="shared" si="11"/>
        <v>2</v>
      </c>
      <c r="AW6" s="7">
        <f t="shared" si="12"/>
        <v>0</v>
      </c>
      <c r="AX6" s="7">
        <f t="shared" si="13"/>
        <v>0</v>
      </c>
      <c r="AY6" s="7">
        <f t="shared" si="14"/>
        <v>0</v>
      </c>
      <c r="AZ6" s="7">
        <f t="shared" si="31"/>
        <v>1</v>
      </c>
      <c r="BA6" s="7">
        <f t="shared" si="15"/>
        <v>1</v>
      </c>
      <c r="BB6" s="7">
        <f t="shared" si="16"/>
        <v>1</v>
      </c>
      <c r="BC6" s="7">
        <f t="shared" si="17"/>
        <v>2</v>
      </c>
      <c r="BD6" s="7">
        <f t="shared" si="18"/>
        <v>0</v>
      </c>
      <c r="BE6" s="7">
        <f t="shared" si="19"/>
        <v>0</v>
      </c>
      <c r="BF6" s="7">
        <f t="shared" si="20"/>
        <v>0</v>
      </c>
      <c r="BG6" s="7">
        <f t="shared" si="21"/>
        <v>0</v>
      </c>
      <c r="BH6" s="7">
        <f t="shared" si="22"/>
        <v>0</v>
      </c>
      <c r="BI6" s="7">
        <f t="shared" si="23"/>
        <v>1</v>
      </c>
      <c r="BJ6" s="7">
        <f t="shared" si="24"/>
        <v>1</v>
      </c>
      <c r="BK6" s="7">
        <f t="shared" si="25"/>
        <v>0</v>
      </c>
      <c r="BL6" s="7">
        <f t="shared" si="26"/>
        <v>2</v>
      </c>
      <c r="BM6" s="7">
        <f t="shared" si="27"/>
        <v>0</v>
      </c>
      <c r="BN6" s="7">
        <f t="shared" si="28"/>
        <v>0</v>
      </c>
      <c r="BO6" s="7">
        <f t="shared" si="29"/>
        <v>1</v>
      </c>
      <c r="BP6" s="7">
        <f>SUM(AJ6:AY6)</f>
        <v>9</v>
      </c>
      <c r="BQ6" s="7">
        <f>SUM(AZ6:BM6)</f>
        <v>9</v>
      </c>
      <c r="BR6" s="7">
        <f>SUM(BN6:BO6)</f>
        <v>1</v>
      </c>
    </row>
    <row r="7" spans="1:70" s="4" customFormat="1" x14ac:dyDescent="0.25">
      <c r="A7" s="9" t="s">
        <v>54</v>
      </c>
      <c r="B7" s="9" t="s">
        <v>41</v>
      </c>
      <c r="C7" s="16"/>
      <c r="D7" s="10" t="s">
        <v>148</v>
      </c>
      <c r="E7" s="10" t="s">
        <v>148</v>
      </c>
      <c r="F7" s="10" t="s">
        <v>148</v>
      </c>
      <c r="G7" s="10" t="s">
        <v>148</v>
      </c>
      <c r="H7" s="10" t="s">
        <v>148</v>
      </c>
      <c r="I7" s="10" t="s">
        <v>148</v>
      </c>
      <c r="J7" s="10" t="s">
        <v>148</v>
      </c>
      <c r="K7" s="10" t="s">
        <v>148</v>
      </c>
      <c r="L7" s="10" t="s">
        <v>148</v>
      </c>
      <c r="M7" s="10" t="s">
        <v>148</v>
      </c>
      <c r="N7" s="10" t="s">
        <v>148</v>
      </c>
      <c r="O7" s="10" t="s">
        <v>4</v>
      </c>
      <c r="P7" s="10" t="s">
        <v>148</v>
      </c>
      <c r="Q7" s="10" t="s">
        <v>148</v>
      </c>
      <c r="R7" s="10" t="s">
        <v>4</v>
      </c>
      <c r="S7" s="10" t="s">
        <v>4</v>
      </c>
      <c r="T7" s="10">
        <v>1</v>
      </c>
      <c r="U7" s="10">
        <v>2</v>
      </c>
      <c r="V7" s="10">
        <v>1</v>
      </c>
      <c r="W7" s="10">
        <v>2</v>
      </c>
      <c r="X7" s="10">
        <v>2</v>
      </c>
      <c r="Y7" s="10">
        <v>2</v>
      </c>
      <c r="Z7" s="10">
        <v>2</v>
      </c>
      <c r="AA7" s="10">
        <v>18</v>
      </c>
      <c r="AB7" s="10">
        <v>1</v>
      </c>
      <c r="AC7" s="10">
        <v>1</v>
      </c>
      <c r="AD7" s="10">
        <v>2</v>
      </c>
      <c r="AE7" s="10"/>
      <c r="AF7" s="10">
        <v>1</v>
      </c>
      <c r="AG7" s="10">
        <v>1</v>
      </c>
      <c r="AH7" s="10"/>
      <c r="AI7" s="10"/>
      <c r="AJ7" s="10">
        <f t="shared" si="30"/>
        <v>1</v>
      </c>
      <c r="AK7" s="10">
        <f t="shared" si="0"/>
        <v>3</v>
      </c>
      <c r="AL7" s="10">
        <f t="shared" si="1"/>
        <v>1</v>
      </c>
      <c r="AM7" s="10">
        <f t="shared" si="2"/>
        <v>2</v>
      </c>
      <c r="AN7" s="10">
        <f t="shared" si="3"/>
        <v>2</v>
      </c>
      <c r="AO7" s="10">
        <f t="shared" si="4"/>
        <v>1</v>
      </c>
      <c r="AP7" s="10">
        <f t="shared" si="5"/>
        <v>0</v>
      </c>
      <c r="AQ7" s="10">
        <f t="shared" si="6"/>
        <v>1</v>
      </c>
      <c r="AR7" s="10">
        <f t="shared" si="7"/>
        <v>0</v>
      </c>
      <c r="AS7" s="10">
        <f t="shared" si="8"/>
        <v>1</v>
      </c>
      <c r="AT7" s="10">
        <f t="shared" si="9"/>
        <v>2</v>
      </c>
      <c r="AU7" s="10">
        <f t="shared" si="10"/>
        <v>0</v>
      </c>
      <c r="AV7" s="10">
        <f t="shared" si="11"/>
        <v>1</v>
      </c>
      <c r="AW7" s="10">
        <f t="shared" si="12"/>
        <v>1</v>
      </c>
      <c r="AX7" s="10">
        <f t="shared" si="13"/>
        <v>0</v>
      </c>
      <c r="AY7" s="10">
        <f t="shared" si="14"/>
        <v>0</v>
      </c>
      <c r="AZ7" s="10">
        <f t="shared" si="31"/>
        <v>1</v>
      </c>
      <c r="BA7" s="10">
        <f t="shared" si="15"/>
        <v>2</v>
      </c>
      <c r="BB7" s="10">
        <f t="shared" si="16"/>
        <v>1</v>
      </c>
      <c r="BC7" s="10">
        <f t="shared" si="17"/>
        <v>2</v>
      </c>
      <c r="BD7" s="10">
        <f t="shared" si="18"/>
        <v>2</v>
      </c>
      <c r="BE7" s="10">
        <f t="shared" si="19"/>
        <v>0</v>
      </c>
      <c r="BF7" s="10">
        <f t="shared" si="20"/>
        <v>0</v>
      </c>
      <c r="BG7" s="10">
        <f t="shared" si="21"/>
        <v>0</v>
      </c>
      <c r="BH7" s="10">
        <f t="shared" si="22"/>
        <v>0</v>
      </c>
      <c r="BI7" s="10">
        <f t="shared" si="23"/>
        <v>1</v>
      </c>
      <c r="BJ7" s="10">
        <f t="shared" si="24"/>
        <v>2</v>
      </c>
      <c r="BK7" s="10">
        <f t="shared" si="25"/>
        <v>0</v>
      </c>
      <c r="BL7" s="10">
        <f t="shared" si="26"/>
        <v>1</v>
      </c>
      <c r="BM7" s="10">
        <f t="shared" si="27"/>
        <v>1</v>
      </c>
      <c r="BN7" s="10">
        <f t="shared" si="28"/>
        <v>0</v>
      </c>
      <c r="BO7" s="10">
        <f t="shared" si="29"/>
        <v>0</v>
      </c>
      <c r="BP7" s="10">
        <f t="shared" ref="BP7:BP22" si="32">SUM(AJ7:AY7)</f>
        <v>16</v>
      </c>
      <c r="BQ7" s="10">
        <f t="shared" ref="BQ7:BQ23" si="33">SUM(AZ7:BM7)</f>
        <v>13</v>
      </c>
      <c r="BR7" s="10">
        <f t="shared" ref="BR7:BR22" si="34">SUM(BN7:BO7)</f>
        <v>0</v>
      </c>
    </row>
    <row r="8" spans="1:70" s="4" customFormat="1" x14ac:dyDescent="0.25">
      <c r="A8" s="6" t="s">
        <v>55</v>
      </c>
      <c r="B8" s="6" t="s">
        <v>41</v>
      </c>
      <c r="C8" s="15"/>
      <c r="D8" s="7" t="s">
        <v>4</v>
      </c>
      <c r="E8" s="7" t="s">
        <v>4</v>
      </c>
      <c r="F8" s="7" t="s">
        <v>4</v>
      </c>
      <c r="G8" s="7" t="s">
        <v>148</v>
      </c>
      <c r="H8" s="7" t="s">
        <v>4</v>
      </c>
      <c r="I8" s="7" t="s">
        <v>4</v>
      </c>
      <c r="J8" s="7" t="s">
        <v>4</v>
      </c>
      <c r="K8" s="7" t="s">
        <v>148</v>
      </c>
      <c r="L8" s="7" t="s">
        <v>148</v>
      </c>
      <c r="M8" s="7" t="s">
        <v>4</v>
      </c>
      <c r="N8" s="7" t="s">
        <v>148</v>
      </c>
      <c r="O8" s="7" t="s">
        <v>4</v>
      </c>
      <c r="P8" s="7" t="s">
        <v>148</v>
      </c>
      <c r="Q8" s="7" t="s">
        <v>4</v>
      </c>
      <c r="R8" s="7" t="s">
        <v>4</v>
      </c>
      <c r="S8" s="7" t="s">
        <v>4</v>
      </c>
      <c r="T8" s="7"/>
      <c r="U8" s="7"/>
      <c r="V8" s="7"/>
      <c r="W8" s="7">
        <v>1</v>
      </c>
      <c r="X8" s="7"/>
      <c r="Y8" s="7"/>
      <c r="Z8" s="7"/>
      <c r="AA8" s="7">
        <v>2</v>
      </c>
      <c r="AB8" s="7">
        <v>1</v>
      </c>
      <c r="AC8" s="7"/>
      <c r="AD8" s="7">
        <v>1</v>
      </c>
      <c r="AE8" s="7"/>
      <c r="AF8" s="7">
        <v>1</v>
      </c>
      <c r="AG8" s="7"/>
      <c r="AH8" s="7"/>
      <c r="AI8" s="7"/>
      <c r="AJ8" s="7">
        <f t="shared" si="30"/>
        <v>0</v>
      </c>
      <c r="AK8" s="7">
        <f t="shared" si="0"/>
        <v>0</v>
      </c>
      <c r="AL8" s="7">
        <f t="shared" si="1"/>
        <v>0</v>
      </c>
      <c r="AM8" s="7">
        <f t="shared" si="2"/>
        <v>1</v>
      </c>
      <c r="AN8" s="7">
        <f t="shared" si="3"/>
        <v>0</v>
      </c>
      <c r="AO8" s="7">
        <f t="shared" si="4"/>
        <v>0</v>
      </c>
      <c r="AP8" s="7">
        <f t="shared" si="5"/>
        <v>0</v>
      </c>
      <c r="AQ8" s="7">
        <f t="shared" si="6"/>
        <v>0</v>
      </c>
      <c r="AR8" s="7">
        <f t="shared" si="7"/>
        <v>0</v>
      </c>
      <c r="AS8" s="7">
        <f t="shared" si="8"/>
        <v>0</v>
      </c>
      <c r="AT8" s="7">
        <f t="shared" si="9"/>
        <v>1</v>
      </c>
      <c r="AU8" s="7">
        <f t="shared" si="10"/>
        <v>0</v>
      </c>
      <c r="AV8" s="7">
        <f t="shared" si="11"/>
        <v>1</v>
      </c>
      <c r="AW8" s="7">
        <f t="shared" si="12"/>
        <v>0</v>
      </c>
      <c r="AX8" s="7">
        <f t="shared" si="13"/>
        <v>0</v>
      </c>
      <c r="AY8" s="7">
        <f t="shared" si="14"/>
        <v>0</v>
      </c>
      <c r="AZ8" s="7">
        <f t="shared" si="31"/>
        <v>0</v>
      </c>
      <c r="BA8" s="7">
        <f t="shared" si="15"/>
        <v>0</v>
      </c>
      <c r="BB8" s="7">
        <f t="shared" si="16"/>
        <v>0</v>
      </c>
      <c r="BC8" s="7">
        <f t="shared" si="17"/>
        <v>1</v>
      </c>
      <c r="BD8" s="7">
        <f t="shared" si="18"/>
        <v>0</v>
      </c>
      <c r="BE8" s="7">
        <f t="shared" si="19"/>
        <v>0</v>
      </c>
      <c r="BF8" s="7">
        <f t="shared" si="20"/>
        <v>0</v>
      </c>
      <c r="BG8" s="7">
        <f t="shared" si="21"/>
        <v>0</v>
      </c>
      <c r="BH8" s="7">
        <f t="shared" si="22"/>
        <v>0</v>
      </c>
      <c r="BI8" s="7">
        <f t="shared" si="23"/>
        <v>0</v>
      </c>
      <c r="BJ8" s="7">
        <f t="shared" si="24"/>
        <v>1</v>
      </c>
      <c r="BK8" s="7">
        <f t="shared" si="25"/>
        <v>0</v>
      </c>
      <c r="BL8" s="7">
        <f t="shared" si="26"/>
        <v>1</v>
      </c>
      <c r="BM8" s="7">
        <f t="shared" si="27"/>
        <v>0</v>
      </c>
      <c r="BN8" s="7">
        <f t="shared" si="28"/>
        <v>0</v>
      </c>
      <c r="BO8" s="7">
        <f t="shared" si="29"/>
        <v>0</v>
      </c>
      <c r="BP8" s="7">
        <f t="shared" si="32"/>
        <v>3</v>
      </c>
      <c r="BQ8" s="7">
        <f t="shared" si="33"/>
        <v>3</v>
      </c>
      <c r="BR8" s="7">
        <f t="shared" si="34"/>
        <v>0</v>
      </c>
    </row>
    <row r="9" spans="1:70" s="4" customFormat="1" ht="60" x14ac:dyDescent="0.25">
      <c r="A9" s="9" t="s">
        <v>56</v>
      </c>
      <c r="B9" s="9" t="s">
        <v>42</v>
      </c>
      <c r="C9" s="16" t="s">
        <v>121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148</v>
      </c>
      <c r="J9" s="10" t="s">
        <v>148</v>
      </c>
      <c r="K9" s="10" t="s">
        <v>4</v>
      </c>
      <c r="L9" s="10" t="s">
        <v>4</v>
      </c>
      <c r="M9" s="10" t="s">
        <v>4</v>
      </c>
      <c r="N9" s="10" t="s">
        <v>148</v>
      </c>
      <c r="O9" s="10" t="s">
        <v>4</v>
      </c>
      <c r="P9" s="10" t="s">
        <v>148</v>
      </c>
      <c r="Q9" s="10" t="s">
        <v>4</v>
      </c>
      <c r="R9" s="10" t="s">
        <v>148</v>
      </c>
      <c r="S9" s="10" t="s">
        <v>148</v>
      </c>
      <c r="T9" s="10"/>
      <c r="U9" s="10"/>
      <c r="V9" s="10"/>
      <c r="W9" s="10"/>
      <c r="X9" s="10"/>
      <c r="Y9" s="10">
        <v>3</v>
      </c>
      <c r="Z9" s="10">
        <v>3</v>
      </c>
      <c r="AA9" s="10"/>
      <c r="AB9" s="10"/>
      <c r="AC9" s="10"/>
      <c r="AD9" s="10">
        <v>1</v>
      </c>
      <c r="AE9" s="10"/>
      <c r="AF9" s="10">
        <v>1</v>
      </c>
      <c r="AG9" s="10"/>
      <c r="AH9" s="10">
        <v>1</v>
      </c>
      <c r="AI9" s="10">
        <v>1</v>
      </c>
      <c r="AJ9" s="10">
        <f t="shared" si="30"/>
        <v>0</v>
      </c>
      <c r="AK9" s="10">
        <f t="shared" si="0"/>
        <v>0</v>
      </c>
      <c r="AL9" s="10">
        <f t="shared" si="1"/>
        <v>0</v>
      </c>
      <c r="AM9" s="10">
        <f t="shared" si="2"/>
        <v>0</v>
      </c>
      <c r="AN9" s="10">
        <f t="shared" si="3"/>
        <v>0</v>
      </c>
      <c r="AO9" s="10">
        <f t="shared" si="4"/>
        <v>1</v>
      </c>
      <c r="AP9" s="10">
        <f t="shared" si="5"/>
        <v>0</v>
      </c>
      <c r="AQ9" s="10">
        <f t="shared" si="6"/>
        <v>0</v>
      </c>
      <c r="AR9" s="10">
        <f t="shared" si="7"/>
        <v>0</v>
      </c>
      <c r="AS9" s="10">
        <f t="shared" si="8"/>
        <v>0</v>
      </c>
      <c r="AT9" s="10">
        <f t="shared" si="9"/>
        <v>1</v>
      </c>
      <c r="AU9" s="10">
        <f t="shared" si="10"/>
        <v>0</v>
      </c>
      <c r="AV9" s="10">
        <f t="shared" si="11"/>
        <v>1</v>
      </c>
      <c r="AW9" s="10">
        <f t="shared" si="12"/>
        <v>0</v>
      </c>
      <c r="AX9" s="10">
        <f t="shared" si="13"/>
        <v>0</v>
      </c>
      <c r="AY9" s="10">
        <f t="shared" si="14"/>
        <v>0</v>
      </c>
      <c r="AZ9" s="10">
        <f t="shared" si="31"/>
        <v>0</v>
      </c>
      <c r="BA9" s="10">
        <f t="shared" si="15"/>
        <v>0</v>
      </c>
      <c r="BB9" s="10">
        <f t="shared" si="16"/>
        <v>0</v>
      </c>
      <c r="BC9" s="10">
        <f t="shared" si="17"/>
        <v>0</v>
      </c>
      <c r="BD9" s="10">
        <f t="shared" si="18"/>
        <v>0</v>
      </c>
      <c r="BE9" s="10">
        <f t="shared" si="19"/>
        <v>0</v>
      </c>
      <c r="BF9" s="10">
        <f t="shared" si="20"/>
        <v>0</v>
      </c>
      <c r="BG9" s="10">
        <f t="shared" si="21"/>
        <v>0</v>
      </c>
      <c r="BH9" s="10">
        <f t="shared" si="22"/>
        <v>0</v>
      </c>
      <c r="BI9" s="10">
        <f t="shared" si="23"/>
        <v>0</v>
      </c>
      <c r="BJ9" s="10">
        <f t="shared" si="24"/>
        <v>1</v>
      </c>
      <c r="BK9" s="10">
        <f t="shared" si="25"/>
        <v>0</v>
      </c>
      <c r="BL9" s="10">
        <f t="shared" si="26"/>
        <v>1</v>
      </c>
      <c r="BM9" s="10">
        <f t="shared" si="27"/>
        <v>0</v>
      </c>
      <c r="BN9" s="10">
        <f t="shared" si="28"/>
        <v>2</v>
      </c>
      <c r="BO9" s="10">
        <f t="shared" si="29"/>
        <v>1</v>
      </c>
      <c r="BP9" s="10">
        <f t="shared" si="32"/>
        <v>3</v>
      </c>
      <c r="BQ9" s="10">
        <f t="shared" si="33"/>
        <v>2</v>
      </c>
      <c r="BR9" s="10">
        <f t="shared" si="34"/>
        <v>3</v>
      </c>
    </row>
    <row r="10" spans="1:70" s="4" customFormat="1" ht="75" x14ac:dyDescent="0.25">
      <c r="A10" s="6" t="s">
        <v>57</v>
      </c>
      <c r="B10" s="6" t="s">
        <v>43</v>
      </c>
      <c r="C10" s="15" t="s">
        <v>122</v>
      </c>
      <c r="D10" s="7" t="s">
        <v>148</v>
      </c>
      <c r="E10" s="7" t="s">
        <v>148</v>
      </c>
      <c r="F10" s="7" t="s">
        <v>148</v>
      </c>
      <c r="G10" s="7" t="s">
        <v>148</v>
      </c>
      <c r="H10" s="7" t="s">
        <v>4</v>
      </c>
      <c r="I10" s="7" t="s">
        <v>148</v>
      </c>
      <c r="J10" s="7" t="s">
        <v>148</v>
      </c>
      <c r="K10" s="7" t="s">
        <v>4</v>
      </c>
      <c r="L10" s="7" t="s">
        <v>4</v>
      </c>
      <c r="M10" s="7" t="s">
        <v>148</v>
      </c>
      <c r="N10" s="7" t="s">
        <v>148</v>
      </c>
      <c r="O10" s="7" t="s">
        <v>148</v>
      </c>
      <c r="P10" s="7" t="s">
        <v>148</v>
      </c>
      <c r="Q10" s="7" t="s">
        <v>4</v>
      </c>
      <c r="R10" s="7" t="s">
        <v>148</v>
      </c>
      <c r="S10" s="7" t="s">
        <v>148</v>
      </c>
      <c r="T10" s="7">
        <v>1</v>
      </c>
      <c r="U10" s="7">
        <v>1</v>
      </c>
      <c r="V10" s="7">
        <v>1</v>
      </c>
      <c r="W10" s="7">
        <v>1</v>
      </c>
      <c r="X10" s="7"/>
      <c r="Y10" s="7">
        <v>3</v>
      </c>
      <c r="Z10" s="7">
        <v>6</v>
      </c>
      <c r="AA10" s="7"/>
      <c r="AB10" s="7"/>
      <c r="AC10" s="7">
        <v>1</v>
      </c>
      <c r="AD10" s="7">
        <v>1</v>
      </c>
      <c r="AE10" s="7">
        <v>1</v>
      </c>
      <c r="AF10" s="7">
        <v>1</v>
      </c>
      <c r="AG10" s="7"/>
      <c r="AH10" s="7">
        <v>1</v>
      </c>
      <c r="AI10" s="7">
        <v>1</v>
      </c>
      <c r="AJ10" s="7">
        <f t="shared" si="30"/>
        <v>1</v>
      </c>
      <c r="AK10" s="7">
        <f t="shared" si="0"/>
        <v>1</v>
      </c>
      <c r="AL10" s="7">
        <f t="shared" si="1"/>
        <v>1</v>
      </c>
      <c r="AM10" s="7">
        <f t="shared" si="2"/>
        <v>1</v>
      </c>
      <c r="AN10" s="7">
        <f t="shared" si="3"/>
        <v>0</v>
      </c>
      <c r="AO10" s="7">
        <f t="shared" si="4"/>
        <v>1</v>
      </c>
      <c r="AP10" s="7">
        <f t="shared" si="5"/>
        <v>1</v>
      </c>
      <c r="AQ10" s="7">
        <f t="shared" si="6"/>
        <v>0</v>
      </c>
      <c r="AR10" s="7">
        <f t="shared" si="7"/>
        <v>0</v>
      </c>
      <c r="AS10" s="7">
        <f t="shared" si="8"/>
        <v>1</v>
      </c>
      <c r="AT10" s="7">
        <f t="shared" si="9"/>
        <v>1</v>
      </c>
      <c r="AU10" s="7">
        <f t="shared" si="10"/>
        <v>1</v>
      </c>
      <c r="AV10" s="7">
        <f t="shared" si="11"/>
        <v>1</v>
      </c>
      <c r="AW10" s="7">
        <f t="shared" si="12"/>
        <v>0</v>
      </c>
      <c r="AX10" s="7">
        <f t="shared" si="13"/>
        <v>0</v>
      </c>
      <c r="AY10" s="7">
        <f t="shared" si="14"/>
        <v>0</v>
      </c>
      <c r="AZ10" s="7">
        <f t="shared" si="31"/>
        <v>1</v>
      </c>
      <c r="BA10" s="7">
        <f t="shared" si="15"/>
        <v>1</v>
      </c>
      <c r="BB10" s="7">
        <f t="shared" si="16"/>
        <v>1</v>
      </c>
      <c r="BC10" s="7">
        <f t="shared" si="17"/>
        <v>1</v>
      </c>
      <c r="BD10" s="7">
        <f t="shared" si="18"/>
        <v>0</v>
      </c>
      <c r="BE10" s="7">
        <f t="shared" si="19"/>
        <v>0</v>
      </c>
      <c r="BF10" s="7">
        <f t="shared" si="20"/>
        <v>0</v>
      </c>
      <c r="BG10" s="7">
        <f t="shared" si="21"/>
        <v>0</v>
      </c>
      <c r="BH10" s="7">
        <f t="shared" si="22"/>
        <v>0</v>
      </c>
      <c r="BI10" s="7">
        <f t="shared" si="23"/>
        <v>1</v>
      </c>
      <c r="BJ10" s="7">
        <f t="shared" si="24"/>
        <v>1</v>
      </c>
      <c r="BK10" s="7">
        <f t="shared" si="25"/>
        <v>0</v>
      </c>
      <c r="BL10" s="7">
        <f t="shared" si="26"/>
        <v>1</v>
      </c>
      <c r="BM10" s="7">
        <f t="shared" si="27"/>
        <v>0</v>
      </c>
      <c r="BN10" s="7">
        <f t="shared" si="28"/>
        <v>2</v>
      </c>
      <c r="BO10" s="7">
        <f t="shared" si="29"/>
        <v>1</v>
      </c>
      <c r="BP10" s="7">
        <f t="shared" si="32"/>
        <v>10</v>
      </c>
      <c r="BQ10" s="7">
        <f t="shared" si="33"/>
        <v>7</v>
      </c>
      <c r="BR10" s="7">
        <f t="shared" si="34"/>
        <v>3</v>
      </c>
    </row>
    <row r="11" spans="1:70" s="4" customFormat="1" x14ac:dyDescent="0.25">
      <c r="A11" s="9" t="s">
        <v>58</v>
      </c>
      <c r="B11" s="9" t="s">
        <v>44</v>
      </c>
      <c r="C11" s="16"/>
      <c r="D11" s="10" t="s">
        <v>148</v>
      </c>
      <c r="E11" s="10" t="s">
        <v>148</v>
      </c>
      <c r="F11" s="10" t="s">
        <v>4</v>
      </c>
      <c r="G11" s="10" t="s">
        <v>148</v>
      </c>
      <c r="H11" s="10" t="s">
        <v>148</v>
      </c>
      <c r="I11" s="10" t="s">
        <v>148</v>
      </c>
      <c r="J11" s="10" t="s">
        <v>148</v>
      </c>
      <c r="K11" s="10" t="s">
        <v>148</v>
      </c>
      <c r="L11" s="10" t="s">
        <v>148</v>
      </c>
      <c r="M11" s="10" t="s">
        <v>148</v>
      </c>
      <c r="N11" s="10" t="s">
        <v>148</v>
      </c>
      <c r="O11" s="10" t="s">
        <v>4</v>
      </c>
      <c r="P11" s="10" t="s">
        <v>148</v>
      </c>
      <c r="Q11" s="10" t="s">
        <v>4</v>
      </c>
      <c r="R11" s="10" t="s">
        <v>4</v>
      </c>
      <c r="S11" s="10" t="s">
        <v>148</v>
      </c>
      <c r="T11" s="10">
        <v>1</v>
      </c>
      <c r="U11" s="10">
        <v>1</v>
      </c>
      <c r="V11" s="10"/>
      <c r="W11" s="10">
        <v>1</v>
      </c>
      <c r="X11" s="10">
        <v>1</v>
      </c>
      <c r="Y11" s="10">
        <v>2</v>
      </c>
      <c r="Z11" s="10">
        <v>2</v>
      </c>
      <c r="AA11" s="10">
        <v>2</v>
      </c>
      <c r="AB11" s="10">
        <v>1</v>
      </c>
      <c r="AC11" s="10">
        <v>1</v>
      </c>
      <c r="AD11" s="10">
        <v>2</v>
      </c>
      <c r="AE11" s="10"/>
      <c r="AF11" s="10">
        <v>1</v>
      </c>
      <c r="AG11" s="10"/>
      <c r="AH11" s="10"/>
      <c r="AI11" s="10">
        <v>1</v>
      </c>
      <c r="AJ11" s="10">
        <f t="shared" si="30"/>
        <v>1</v>
      </c>
      <c r="AK11" s="10">
        <f t="shared" si="0"/>
        <v>1</v>
      </c>
      <c r="AL11" s="10">
        <f t="shared" si="1"/>
        <v>0</v>
      </c>
      <c r="AM11" s="10">
        <f t="shared" si="2"/>
        <v>1</v>
      </c>
      <c r="AN11" s="10">
        <f t="shared" si="3"/>
        <v>1</v>
      </c>
      <c r="AO11" s="10">
        <f t="shared" si="4"/>
        <v>1</v>
      </c>
      <c r="AP11" s="10">
        <f t="shared" si="5"/>
        <v>0</v>
      </c>
      <c r="AQ11" s="10">
        <f t="shared" si="6"/>
        <v>0</v>
      </c>
      <c r="AR11" s="10">
        <f t="shared" si="7"/>
        <v>0</v>
      </c>
      <c r="AS11" s="10">
        <f t="shared" si="8"/>
        <v>1</v>
      </c>
      <c r="AT11" s="10">
        <f t="shared" si="9"/>
        <v>2</v>
      </c>
      <c r="AU11" s="10">
        <f t="shared" si="10"/>
        <v>0</v>
      </c>
      <c r="AV11" s="10">
        <f t="shared" si="11"/>
        <v>1</v>
      </c>
      <c r="AW11" s="10">
        <f t="shared" si="12"/>
        <v>0</v>
      </c>
      <c r="AX11" s="10">
        <f t="shared" si="13"/>
        <v>0</v>
      </c>
      <c r="AY11" s="10">
        <f t="shared" si="14"/>
        <v>0</v>
      </c>
      <c r="AZ11" s="10">
        <f t="shared" si="31"/>
        <v>1</v>
      </c>
      <c r="BA11" s="10">
        <f t="shared" si="15"/>
        <v>1</v>
      </c>
      <c r="BB11" s="10">
        <f t="shared" si="16"/>
        <v>0</v>
      </c>
      <c r="BC11" s="10">
        <f t="shared" si="17"/>
        <v>1</v>
      </c>
      <c r="BD11" s="10">
        <f t="shared" si="18"/>
        <v>1</v>
      </c>
      <c r="BE11" s="10">
        <f t="shared" si="19"/>
        <v>0</v>
      </c>
      <c r="BF11" s="10">
        <f t="shared" si="20"/>
        <v>0</v>
      </c>
      <c r="BG11" s="10">
        <f t="shared" si="21"/>
        <v>0</v>
      </c>
      <c r="BH11" s="10">
        <f t="shared" si="22"/>
        <v>0</v>
      </c>
      <c r="BI11" s="10">
        <f t="shared" si="23"/>
        <v>1</v>
      </c>
      <c r="BJ11" s="10">
        <f t="shared" si="24"/>
        <v>2</v>
      </c>
      <c r="BK11" s="10">
        <f t="shared" si="25"/>
        <v>0</v>
      </c>
      <c r="BL11" s="10">
        <f t="shared" si="26"/>
        <v>1</v>
      </c>
      <c r="BM11" s="10">
        <f t="shared" si="27"/>
        <v>0</v>
      </c>
      <c r="BN11" s="10">
        <f t="shared" si="28"/>
        <v>0</v>
      </c>
      <c r="BO11" s="10">
        <f t="shared" si="29"/>
        <v>1</v>
      </c>
      <c r="BP11" s="10">
        <f t="shared" si="32"/>
        <v>9</v>
      </c>
      <c r="BQ11" s="10">
        <f t="shared" si="33"/>
        <v>8</v>
      </c>
      <c r="BR11" s="10">
        <f t="shared" si="34"/>
        <v>1</v>
      </c>
    </row>
    <row r="12" spans="1:70" s="4" customFormat="1" ht="45" x14ac:dyDescent="0.25">
      <c r="A12" s="6" t="s">
        <v>59</v>
      </c>
      <c r="B12" s="6" t="s">
        <v>45</v>
      </c>
      <c r="C12" s="16" t="s">
        <v>123</v>
      </c>
      <c r="D12" s="7" t="s">
        <v>4</v>
      </c>
      <c r="E12" s="7" t="s">
        <v>4</v>
      </c>
      <c r="F12" s="7" t="s">
        <v>4</v>
      </c>
      <c r="G12" s="7" t="s">
        <v>4</v>
      </c>
      <c r="H12" s="7" t="s">
        <v>4</v>
      </c>
      <c r="I12" s="7" t="s">
        <v>148</v>
      </c>
      <c r="J12" s="7" t="s">
        <v>148</v>
      </c>
      <c r="K12" s="7" t="s">
        <v>4</v>
      </c>
      <c r="L12" s="7" t="s">
        <v>4</v>
      </c>
      <c r="M12" s="7" t="s">
        <v>4</v>
      </c>
      <c r="N12" s="7" t="s">
        <v>148</v>
      </c>
      <c r="O12" s="7" t="s">
        <v>4</v>
      </c>
      <c r="P12" s="7" t="s">
        <v>148</v>
      </c>
      <c r="Q12" s="7" t="s">
        <v>4</v>
      </c>
      <c r="R12" s="7" t="s">
        <v>148</v>
      </c>
      <c r="S12" s="7" t="s">
        <v>4</v>
      </c>
      <c r="T12" s="7"/>
      <c r="U12" s="7"/>
      <c r="V12" s="7"/>
      <c r="W12" s="7"/>
      <c r="X12" s="7"/>
      <c r="Y12" s="7">
        <v>2</v>
      </c>
      <c r="Z12" s="7">
        <v>2</v>
      </c>
      <c r="AA12" s="7"/>
      <c r="AB12" s="7"/>
      <c r="AC12" s="7"/>
      <c r="AD12" s="7">
        <v>1</v>
      </c>
      <c r="AE12" s="7"/>
      <c r="AF12" s="7">
        <v>1</v>
      </c>
      <c r="AG12" s="7"/>
      <c r="AH12" s="7">
        <v>1</v>
      </c>
      <c r="AI12" s="7"/>
      <c r="AJ12" s="7">
        <f t="shared" si="30"/>
        <v>0</v>
      </c>
      <c r="AK12" s="7">
        <f t="shared" si="0"/>
        <v>0</v>
      </c>
      <c r="AL12" s="7">
        <f t="shared" si="1"/>
        <v>0</v>
      </c>
      <c r="AM12" s="7">
        <f t="shared" si="2"/>
        <v>0</v>
      </c>
      <c r="AN12" s="7">
        <f t="shared" si="3"/>
        <v>0</v>
      </c>
      <c r="AO12" s="7">
        <f t="shared" si="4"/>
        <v>1</v>
      </c>
      <c r="AP12" s="7">
        <f t="shared" si="5"/>
        <v>0</v>
      </c>
      <c r="AQ12" s="7">
        <f t="shared" si="6"/>
        <v>0</v>
      </c>
      <c r="AR12" s="7">
        <f t="shared" si="7"/>
        <v>0</v>
      </c>
      <c r="AS12" s="7">
        <f t="shared" si="8"/>
        <v>0</v>
      </c>
      <c r="AT12" s="7">
        <f t="shared" si="9"/>
        <v>1</v>
      </c>
      <c r="AU12" s="7">
        <f t="shared" si="10"/>
        <v>0</v>
      </c>
      <c r="AV12" s="7">
        <f t="shared" si="11"/>
        <v>1</v>
      </c>
      <c r="AW12" s="7">
        <f t="shared" si="12"/>
        <v>0</v>
      </c>
      <c r="AX12" s="7">
        <f t="shared" si="13"/>
        <v>0</v>
      </c>
      <c r="AY12" s="7">
        <f t="shared" si="14"/>
        <v>0</v>
      </c>
      <c r="AZ12" s="7">
        <f t="shared" si="31"/>
        <v>0</v>
      </c>
      <c r="BA12" s="7">
        <f t="shared" si="15"/>
        <v>0</v>
      </c>
      <c r="BB12" s="7">
        <f t="shared" si="16"/>
        <v>0</v>
      </c>
      <c r="BC12" s="7">
        <f t="shared" si="17"/>
        <v>0</v>
      </c>
      <c r="BD12" s="7">
        <f t="shared" si="18"/>
        <v>0</v>
      </c>
      <c r="BE12" s="7">
        <f t="shared" si="19"/>
        <v>0</v>
      </c>
      <c r="BF12" s="7">
        <f t="shared" si="20"/>
        <v>0</v>
      </c>
      <c r="BG12" s="7">
        <f t="shared" si="21"/>
        <v>0</v>
      </c>
      <c r="BH12" s="7">
        <f t="shared" si="22"/>
        <v>0</v>
      </c>
      <c r="BI12" s="7">
        <f t="shared" si="23"/>
        <v>0</v>
      </c>
      <c r="BJ12" s="7">
        <f t="shared" si="24"/>
        <v>1</v>
      </c>
      <c r="BK12" s="7">
        <f t="shared" si="25"/>
        <v>0</v>
      </c>
      <c r="BL12" s="7">
        <f t="shared" si="26"/>
        <v>1</v>
      </c>
      <c r="BM12" s="7">
        <f t="shared" si="27"/>
        <v>0</v>
      </c>
      <c r="BN12" s="7">
        <f t="shared" si="28"/>
        <v>2</v>
      </c>
      <c r="BO12" s="7">
        <f t="shared" si="29"/>
        <v>0</v>
      </c>
      <c r="BP12" s="7">
        <f t="shared" si="32"/>
        <v>3</v>
      </c>
      <c r="BQ12" s="7">
        <f t="shared" si="33"/>
        <v>2</v>
      </c>
      <c r="BR12" s="7">
        <f t="shared" si="34"/>
        <v>2</v>
      </c>
    </row>
    <row r="13" spans="1:70" s="4" customFormat="1" x14ac:dyDescent="0.25">
      <c r="A13" s="9" t="s">
        <v>67</v>
      </c>
      <c r="B13" s="9" t="s">
        <v>46</v>
      </c>
      <c r="C13" s="16"/>
      <c r="D13" s="10" t="s">
        <v>148</v>
      </c>
      <c r="E13" s="10" t="s">
        <v>148</v>
      </c>
      <c r="F13" s="10" t="s">
        <v>4</v>
      </c>
      <c r="G13" s="10" t="s">
        <v>4</v>
      </c>
      <c r="H13" s="10" t="s">
        <v>148</v>
      </c>
      <c r="I13" s="10" t="s">
        <v>148</v>
      </c>
      <c r="J13" s="10" t="s">
        <v>148</v>
      </c>
      <c r="K13" s="10" t="s">
        <v>148</v>
      </c>
      <c r="L13" s="10" t="s">
        <v>148</v>
      </c>
      <c r="M13" s="10" t="s">
        <v>4</v>
      </c>
      <c r="N13" s="10" t="s">
        <v>148</v>
      </c>
      <c r="O13" s="10" t="s">
        <v>148</v>
      </c>
      <c r="P13" s="10" t="s">
        <v>148</v>
      </c>
      <c r="Q13" s="10" t="s">
        <v>148</v>
      </c>
      <c r="R13" s="10" t="s">
        <v>148</v>
      </c>
      <c r="S13" s="10" t="s">
        <v>4</v>
      </c>
      <c r="T13" s="10">
        <v>1</v>
      </c>
      <c r="U13" s="10">
        <v>1</v>
      </c>
      <c r="V13" s="10"/>
      <c r="W13" s="10"/>
      <c r="X13" s="10">
        <v>1</v>
      </c>
      <c r="Y13" s="10">
        <v>5</v>
      </c>
      <c r="Z13" s="10">
        <v>4</v>
      </c>
      <c r="AA13" s="10">
        <v>2</v>
      </c>
      <c r="AB13" s="10">
        <v>2</v>
      </c>
      <c r="AC13" s="10"/>
      <c r="AD13" s="10">
        <v>4</v>
      </c>
      <c r="AE13" s="10">
        <v>2</v>
      </c>
      <c r="AF13" s="10">
        <v>1</v>
      </c>
      <c r="AG13" s="10">
        <v>2</v>
      </c>
      <c r="AH13" s="10">
        <v>1</v>
      </c>
      <c r="AI13" s="10"/>
      <c r="AJ13" s="10">
        <f t="shared" si="30"/>
        <v>1</v>
      </c>
      <c r="AK13" s="10">
        <f t="shared" si="0"/>
        <v>1</v>
      </c>
      <c r="AL13" s="10">
        <f t="shared" si="1"/>
        <v>0</v>
      </c>
      <c r="AM13" s="10">
        <f t="shared" si="2"/>
        <v>0</v>
      </c>
      <c r="AN13" s="10">
        <f t="shared" si="3"/>
        <v>1</v>
      </c>
      <c r="AO13" s="10">
        <f t="shared" si="4"/>
        <v>2</v>
      </c>
      <c r="AP13" s="10">
        <f t="shared" si="5"/>
        <v>1</v>
      </c>
      <c r="AQ13" s="10">
        <f t="shared" si="6"/>
        <v>0</v>
      </c>
      <c r="AR13" s="10">
        <f t="shared" si="7"/>
        <v>1</v>
      </c>
      <c r="AS13" s="10">
        <f t="shared" si="8"/>
        <v>0</v>
      </c>
      <c r="AT13" s="10">
        <f t="shared" si="9"/>
        <v>4</v>
      </c>
      <c r="AU13" s="10">
        <f t="shared" si="10"/>
        <v>2</v>
      </c>
      <c r="AV13" s="10">
        <f t="shared" si="11"/>
        <v>1</v>
      </c>
      <c r="AW13" s="10">
        <f t="shared" si="12"/>
        <v>2</v>
      </c>
      <c r="AX13" s="10">
        <f t="shared" si="13"/>
        <v>0</v>
      </c>
      <c r="AY13" s="10">
        <f t="shared" si="14"/>
        <v>0</v>
      </c>
      <c r="AZ13" s="10">
        <f t="shared" si="31"/>
        <v>1</v>
      </c>
      <c r="BA13" s="10">
        <f t="shared" si="15"/>
        <v>1</v>
      </c>
      <c r="BB13" s="10">
        <f t="shared" si="16"/>
        <v>0</v>
      </c>
      <c r="BC13" s="10">
        <f t="shared" si="17"/>
        <v>0</v>
      </c>
      <c r="BD13" s="10">
        <f t="shared" si="18"/>
        <v>1</v>
      </c>
      <c r="BE13" s="10">
        <f t="shared" si="19"/>
        <v>0</v>
      </c>
      <c r="BF13" s="10">
        <f t="shared" si="20"/>
        <v>0</v>
      </c>
      <c r="BG13" s="10">
        <f t="shared" si="21"/>
        <v>0</v>
      </c>
      <c r="BH13" s="10">
        <f t="shared" si="22"/>
        <v>1</v>
      </c>
      <c r="BI13" s="10">
        <f t="shared" si="23"/>
        <v>0</v>
      </c>
      <c r="BJ13" s="10">
        <f t="shared" si="24"/>
        <v>4</v>
      </c>
      <c r="BK13" s="10">
        <f t="shared" si="25"/>
        <v>1</v>
      </c>
      <c r="BL13" s="10">
        <f t="shared" si="26"/>
        <v>1</v>
      </c>
      <c r="BM13" s="10">
        <f t="shared" si="27"/>
        <v>2</v>
      </c>
      <c r="BN13" s="10">
        <f t="shared" si="28"/>
        <v>2</v>
      </c>
      <c r="BO13" s="10">
        <f t="shared" si="29"/>
        <v>0</v>
      </c>
      <c r="BP13" s="10">
        <f t="shared" si="32"/>
        <v>16</v>
      </c>
      <c r="BQ13" s="10">
        <f t="shared" si="33"/>
        <v>12</v>
      </c>
      <c r="BR13" s="10">
        <f t="shared" si="34"/>
        <v>2</v>
      </c>
    </row>
    <row r="14" spans="1:70" s="4" customFormat="1" ht="60" x14ac:dyDescent="0.25">
      <c r="A14" s="6" t="s">
        <v>60</v>
      </c>
      <c r="B14" s="8" t="s">
        <v>47</v>
      </c>
      <c r="C14" s="15" t="s">
        <v>116</v>
      </c>
      <c r="D14" s="7" t="s">
        <v>4</v>
      </c>
      <c r="E14" s="7" t="s">
        <v>4</v>
      </c>
      <c r="F14" s="7" t="s">
        <v>4</v>
      </c>
      <c r="G14" s="7" t="s">
        <v>148</v>
      </c>
      <c r="H14" s="7" t="s">
        <v>4</v>
      </c>
      <c r="I14" s="7" t="s">
        <v>4</v>
      </c>
      <c r="J14" s="7" t="s">
        <v>4</v>
      </c>
      <c r="K14" s="7" t="s">
        <v>148</v>
      </c>
      <c r="L14" s="7" t="s">
        <v>148</v>
      </c>
      <c r="M14" s="7" t="s">
        <v>148</v>
      </c>
      <c r="N14" s="7" t="s">
        <v>148</v>
      </c>
      <c r="O14" s="7" t="s">
        <v>4</v>
      </c>
      <c r="P14" s="7" t="s">
        <v>148</v>
      </c>
      <c r="Q14" s="7" t="s">
        <v>4</v>
      </c>
      <c r="R14" s="7" t="s">
        <v>4</v>
      </c>
      <c r="S14" s="7" t="s">
        <v>4</v>
      </c>
      <c r="T14" s="7"/>
      <c r="U14" s="7"/>
      <c r="V14" s="7"/>
      <c r="W14" s="7">
        <v>1</v>
      </c>
      <c r="X14" s="7"/>
      <c r="Y14" s="7"/>
      <c r="Z14" s="7"/>
      <c r="AA14" s="7">
        <v>2</v>
      </c>
      <c r="AB14" s="7">
        <v>1</v>
      </c>
      <c r="AC14" s="7">
        <v>1</v>
      </c>
      <c r="AD14" s="7">
        <v>2</v>
      </c>
      <c r="AE14" s="7"/>
      <c r="AF14" s="7">
        <v>1</v>
      </c>
      <c r="AG14" s="7"/>
      <c r="AH14" s="7"/>
      <c r="AI14" s="7"/>
      <c r="AJ14" s="7">
        <f t="shared" si="30"/>
        <v>0</v>
      </c>
      <c r="AK14" s="7">
        <f t="shared" si="0"/>
        <v>0</v>
      </c>
      <c r="AL14" s="7">
        <f t="shared" si="1"/>
        <v>0</v>
      </c>
      <c r="AM14" s="7">
        <f t="shared" si="2"/>
        <v>1</v>
      </c>
      <c r="AN14" s="7">
        <f t="shared" si="3"/>
        <v>0</v>
      </c>
      <c r="AO14" s="7">
        <f t="shared" si="4"/>
        <v>0</v>
      </c>
      <c r="AP14" s="7">
        <f t="shared" si="5"/>
        <v>0</v>
      </c>
      <c r="AQ14" s="7">
        <f t="shared" si="6"/>
        <v>0</v>
      </c>
      <c r="AR14" s="7">
        <f t="shared" si="7"/>
        <v>0</v>
      </c>
      <c r="AS14" s="7">
        <f t="shared" si="8"/>
        <v>1</v>
      </c>
      <c r="AT14" s="7">
        <f t="shared" si="9"/>
        <v>2</v>
      </c>
      <c r="AU14" s="7">
        <f t="shared" si="10"/>
        <v>0</v>
      </c>
      <c r="AV14" s="7">
        <f t="shared" si="11"/>
        <v>1</v>
      </c>
      <c r="AW14" s="7">
        <f t="shared" si="12"/>
        <v>0</v>
      </c>
      <c r="AX14" s="7">
        <f t="shared" si="13"/>
        <v>0</v>
      </c>
      <c r="AY14" s="7">
        <f t="shared" si="14"/>
        <v>0</v>
      </c>
      <c r="AZ14" s="7">
        <f t="shared" si="31"/>
        <v>0</v>
      </c>
      <c r="BA14" s="7">
        <f t="shared" si="15"/>
        <v>0</v>
      </c>
      <c r="BB14" s="7">
        <f t="shared" si="16"/>
        <v>0</v>
      </c>
      <c r="BC14" s="7">
        <f t="shared" si="17"/>
        <v>1</v>
      </c>
      <c r="BD14" s="7">
        <f t="shared" si="18"/>
        <v>0</v>
      </c>
      <c r="BE14" s="7">
        <f t="shared" si="19"/>
        <v>0</v>
      </c>
      <c r="BF14" s="7">
        <f t="shared" si="20"/>
        <v>0</v>
      </c>
      <c r="BG14" s="7">
        <f t="shared" si="21"/>
        <v>0</v>
      </c>
      <c r="BH14" s="7">
        <f t="shared" si="22"/>
        <v>0</v>
      </c>
      <c r="BI14" s="7">
        <f t="shared" si="23"/>
        <v>1</v>
      </c>
      <c r="BJ14" s="7">
        <f t="shared" si="24"/>
        <v>2</v>
      </c>
      <c r="BK14" s="7">
        <f t="shared" si="25"/>
        <v>0</v>
      </c>
      <c r="BL14" s="7">
        <f t="shared" si="26"/>
        <v>1</v>
      </c>
      <c r="BM14" s="7">
        <f t="shared" si="27"/>
        <v>0</v>
      </c>
      <c r="BN14" s="7">
        <f t="shared" si="28"/>
        <v>0</v>
      </c>
      <c r="BO14" s="7">
        <f t="shared" si="29"/>
        <v>0</v>
      </c>
      <c r="BP14" s="7">
        <f t="shared" si="32"/>
        <v>5</v>
      </c>
      <c r="BQ14" s="7">
        <f t="shared" si="33"/>
        <v>5</v>
      </c>
      <c r="BR14" s="7">
        <f t="shared" si="34"/>
        <v>0</v>
      </c>
    </row>
    <row r="15" spans="1:70" s="4" customFormat="1" ht="90" x14ac:dyDescent="0.25">
      <c r="A15" s="9" t="s">
        <v>61</v>
      </c>
      <c r="B15" s="8" t="s">
        <v>48</v>
      </c>
      <c r="C15" s="16" t="s">
        <v>114</v>
      </c>
      <c r="D15" s="10" t="s">
        <v>148</v>
      </c>
      <c r="E15" s="10" t="s">
        <v>4</v>
      </c>
      <c r="F15" s="10" t="s">
        <v>4</v>
      </c>
      <c r="G15" s="10" t="s">
        <v>148</v>
      </c>
      <c r="H15" s="10" t="s">
        <v>4</v>
      </c>
      <c r="I15" s="10" t="s">
        <v>148</v>
      </c>
      <c r="J15" s="10" t="s">
        <v>148</v>
      </c>
      <c r="K15" s="10" t="s">
        <v>4</v>
      </c>
      <c r="L15" s="10" t="s">
        <v>4</v>
      </c>
      <c r="M15" s="10" t="s">
        <v>4</v>
      </c>
      <c r="N15" s="10" t="s">
        <v>148</v>
      </c>
      <c r="O15" s="10" t="s">
        <v>4</v>
      </c>
      <c r="P15" s="10" t="s">
        <v>4</v>
      </c>
      <c r="Q15" s="10" t="s">
        <v>4</v>
      </c>
      <c r="R15" s="10" t="s">
        <v>148</v>
      </c>
      <c r="S15" s="10" t="s">
        <v>148</v>
      </c>
      <c r="T15" s="10">
        <v>2</v>
      </c>
      <c r="U15" s="10"/>
      <c r="V15" s="10"/>
      <c r="W15" s="10">
        <v>3</v>
      </c>
      <c r="X15" s="10"/>
      <c r="Y15" s="10">
        <v>3</v>
      </c>
      <c r="Z15" s="10">
        <v>3</v>
      </c>
      <c r="AA15" s="10"/>
      <c r="AB15" s="10"/>
      <c r="AC15" s="10"/>
      <c r="AD15" s="10">
        <v>8</v>
      </c>
      <c r="AE15" s="10"/>
      <c r="AF15" s="10"/>
      <c r="AG15" s="10"/>
      <c r="AH15" s="10">
        <v>1</v>
      </c>
      <c r="AI15" s="10">
        <v>1</v>
      </c>
      <c r="AJ15" s="10">
        <f t="shared" si="30"/>
        <v>3</v>
      </c>
      <c r="AK15" s="10">
        <f t="shared" si="0"/>
        <v>0</v>
      </c>
      <c r="AL15" s="10">
        <f t="shared" si="1"/>
        <v>0</v>
      </c>
      <c r="AM15" s="10">
        <f t="shared" si="2"/>
        <v>3</v>
      </c>
      <c r="AN15" s="10">
        <f t="shared" si="3"/>
        <v>0</v>
      </c>
      <c r="AO15" s="10">
        <f t="shared" si="4"/>
        <v>1</v>
      </c>
      <c r="AP15" s="10">
        <f t="shared" si="5"/>
        <v>0</v>
      </c>
      <c r="AQ15" s="10">
        <f t="shared" si="6"/>
        <v>0</v>
      </c>
      <c r="AR15" s="10">
        <f t="shared" si="7"/>
        <v>0</v>
      </c>
      <c r="AS15" s="10">
        <f t="shared" si="8"/>
        <v>0</v>
      </c>
      <c r="AT15" s="10">
        <f t="shared" si="9"/>
        <v>8</v>
      </c>
      <c r="AU15" s="10">
        <f t="shared" si="10"/>
        <v>0</v>
      </c>
      <c r="AV15" s="10">
        <f t="shared" si="11"/>
        <v>0</v>
      </c>
      <c r="AW15" s="10">
        <f t="shared" si="12"/>
        <v>0</v>
      </c>
      <c r="AX15" s="10">
        <f t="shared" si="13"/>
        <v>0</v>
      </c>
      <c r="AY15" s="10">
        <f t="shared" si="14"/>
        <v>0</v>
      </c>
      <c r="AZ15" s="10">
        <f t="shared" si="31"/>
        <v>2</v>
      </c>
      <c r="BA15" s="10">
        <f t="shared" si="15"/>
        <v>0</v>
      </c>
      <c r="BB15" s="10">
        <f t="shared" si="16"/>
        <v>0</v>
      </c>
      <c r="BC15" s="10">
        <f t="shared" si="17"/>
        <v>3</v>
      </c>
      <c r="BD15" s="10">
        <f t="shared" si="18"/>
        <v>0</v>
      </c>
      <c r="BE15" s="10">
        <f t="shared" si="19"/>
        <v>0</v>
      </c>
      <c r="BF15" s="10">
        <f t="shared" si="20"/>
        <v>0</v>
      </c>
      <c r="BG15" s="10">
        <f t="shared" si="21"/>
        <v>0</v>
      </c>
      <c r="BH15" s="10">
        <f t="shared" si="22"/>
        <v>0</v>
      </c>
      <c r="BI15" s="10">
        <f t="shared" si="23"/>
        <v>0</v>
      </c>
      <c r="BJ15" s="10">
        <f t="shared" si="24"/>
        <v>8</v>
      </c>
      <c r="BK15" s="10">
        <f t="shared" si="25"/>
        <v>0</v>
      </c>
      <c r="BL15" s="10">
        <f t="shared" si="26"/>
        <v>0</v>
      </c>
      <c r="BM15" s="10">
        <f t="shared" si="27"/>
        <v>0</v>
      </c>
      <c r="BN15" s="10">
        <f t="shared" si="28"/>
        <v>2</v>
      </c>
      <c r="BO15" s="10">
        <f t="shared" si="29"/>
        <v>1</v>
      </c>
      <c r="BP15" s="10">
        <f t="shared" si="32"/>
        <v>15</v>
      </c>
      <c r="BQ15" s="10">
        <f t="shared" si="33"/>
        <v>13</v>
      </c>
      <c r="BR15" s="10">
        <f t="shared" si="34"/>
        <v>3</v>
      </c>
    </row>
    <row r="16" spans="1:70" s="4" customFormat="1" ht="30" x14ac:dyDescent="0.25">
      <c r="A16" s="6" t="s">
        <v>62</v>
      </c>
      <c r="B16" s="8" t="s">
        <v>49</v>
      </c>
      <c r="C16" s="15" t="s">
        <v>115</v>
      </c>
      <c r="D16" s="7" t="s">
        <v>4</v>
      </c>
      <c r="E16" s="7" t="s">
        <v>4</v>
      </c>
      <c r="F16" s="7" t="s">
        <v>4</v>
      </c>
      <c r="G16" s="7" t="s">
        <v>4</v>
      </c>
      <c r="H16" s="7" t="s">
        <v>4</v>
      </c>
      <c r="I16" s="7" t="s">
        <v>4</v>
      </c>
      <c r="J16" s="7" t="s">
        <v>148</v>
      </c>
      <c r="K16" s="7" t="s">
        <v>4</v>
      </c>
      <c r="L16" s="7" t="s">
        <v>4</v>
      </c>
      <c r="M16" s="7" t="s">
        <v>4</v>
      </c>
      <c r="N16" s="7" t="s">
        <v>148</v>
      </c>
      <c r="O16" s="7" t="s">
        <v>4</v>
      </c>
      <c r="P16" s="7" t="s">
        <v>4</v>
      </c>
      <c r="Q16" s="7" t="s">
        <v>4</v>
      </c>
      <c r="R16" s="7" t="s">
        <v>148</v>
      </c>
      <c r="S16" s="7" t="s">
        <v>4</v>
      </c>
      <c r="T16" s="7"/>
      <c r="U16" s="7"/>
      <c r="V16" s="7"/>
      <c r="W16" s="7"/>
      <c r="X16" s="7"/>
      <c r="Y16" s="7"/>
      <c r="Z16" s="7">
        <v>2</v>
      </c>
      <c r="AA16" s="7"/>
      <c r="AB16" s="7"/>
      <c r="AC16" s="7"/>
      <c r="AD16" s="7">
        <v>3</v>
      </c>
      <c r="AE16" s="7"/>
      <c r="AF16" s="7"/>
      <c r="AG16" s="7"/>
      <c r="AH16" s="7">
        <v>1</v>
      </c>
      <c r="AI16" s="7"/>
      <c r="AJ16" s="7">
        <f t="shared" si="30"/>
        <v>0</v>
      </c>
      <c r="AK16" s="7">
        <f t="shared" si="0"/>
        <v>0</v>
      </c>
      <c r="AL16" s="7">
        <f t="shared" si="1"/>
        <v>0</v>
      </c>
      <c r="AM16" s="7">
        <f t="shared" si="2"/>
        <v>0</v>
      </c>
      <c r="AN16" s="7">
        <f t="shared" si="3"/>
        <v>0</v>
      </c>
      <c r="AO16" s="7">
        <f t="shared" si="4"/>
        <v>0</v>
      </c>
      <c r="AP16" s="7">
        <f t="shared" si="5"/>
        <v>0</v>
      </c>
      <c r="AQ16" s="7">
        <f t="shared" si="6"/>
        <v>0</v>
      </c>
      <c r="AR16" s="7">
        <f t="shared" si="7"/>
        <v>0</v>
      </c>
      <c r="AS16" s="7">
        <f t="shared" si="8"/>
        <v>0</v>
      </c>
      <c r="AT16" s="7">
        <f t="shared" si="9"/>
        <v>3</v>
      </c>
      <c r="AU16" s="7">
        <f t="shared" si="10"/>
        <v>0</v>
      </c>
      <c r="AV16" s="7">
        <f t="shared" si="11"/>
        <v>0</v>
      </c>
      <c r="AW16" s="7">
        <f t="shared" si="12"/>
        <v>0</v>
      </c>
      <c r="AX16" s="7">
        <f t="shared" si="13"/>
        <v>0</v>
      </c>
      <c r="AY16" s="7">
        <f t="shared" si="14"/>
        <v>0</v>
      </c>
      <c r="AZ16" s="7">
        <f t="shared" si="31"/>
        <v>0</v>
      </c>
      <c r="BA16" s="7">
        <f t="shared" si="15"/>
        <v>0</v>
      </c>
      <c r="BB16" s="7">
        <f t="shared" si="16"/>
        <v>0</v>
      </c>
      <c r="BC16" s="7">
        <f t="shared" si="17"/>
        <v>0</v>
      </c>
      <c r="BD16" s="7">
        <f t="shared" si="18"/>
        <v>0</v>
      </c>
      <c r="BE16" s="7">
        <f t="shared" si="19"/>
        <v>0</v>
      </c>
      <c r="BF16" s="7">
        <f t="shared" si="20"/>
        <v>0</v>
      </c>
      <c r="BG16" s="7">
        <f t="shared" si="21"/>
        <v>0</v>
      </c>
      <c r="BH16" s="7">
        <f t="shared" si="22"/>
        <v>0</v>
      </c>
      <c r="BI16" s="7">
        <f t="shared" si="23"/>
        <v>0</v>
      </c>
      <c r="BJ16" s="7">
        <f t="shared" si="24"/>
        <v>3</v>
      </c>
      <c r="BK16" s="7">
        <f t="shared" si="25"/>
        <v>0</v>
      </c>
      <c r="BL16" s="7">
        <f t="shared" si="26"/>
        <v>0</v>
      </c>
      <c r="BM16" s="7">
        <f t="shared" si="27"/>
        <v>0</v>
      </c>
      <c r="BN16" s="7">
        <f t="shared" si="28"/>
        <v>2</v>
      </c>
      <c r="BO16" s="7">
        <f t="shared" si="29"/>
        <v>0</v>
      </c>
      <c r="BP16" s="7">
        <f t="shared" si="32"/>
        <v>3</v>
      </c>
      <c r="BQ16" s="7">
        <f t="shared" si="33"/>
        <v>3</v>
      </c>
      <c r="BR16" s="7">
        <f t="shared" si="34"/>
        <v>2</v>
      </c>
    </row>
    <row r="17" spans="1:70" s="4" customFormat="1" ht="30" x14ac:dyDescent="0.25">
      <c r="A17" s="9" t="s">
        <v>68</v>
      </c>
      <c r="B17" s="8" t="s">
        <v>105</v>
      </c>
      <c r="C17" s="16" t="s">
        <v>117</v>
      </c>
      <c r="D17" s="10" t="s">
        <v>4</v>
      </c>
      <c r="E17" s="10" t="s">
        <v>4</v>
      </c>
      <c r="F17" s="10" t="s">
        <v>4</v>
      </c>
      <c r="G17" s="10" t="s">
        <v>4</v>
      </c>
      <c r="H17" s="10" t="s">
        <v>4</v>
      </c>
      <c r="I17" s="10" t="s">
        <v>4</v>
      </c>
      <c r="J17" s="10" t="s">
        <v>148</v>
      </c>
      <c r="K17" s="10" t="s">
        <v>4</v>
      </c>
      <c r="L17" s="10" t="s">
        <v>148</v>
      </c>
      <c r="M17" s="10" t="s">
        <v>4</v>
      </c>
      <c r="N17" s="10" t="s">
        <v>4</v>
      </c>
      <c r="O17" s="10" t="s">
        <v>4</v>
      </c>
      <c r="P17" s="10" t="s">
        <v>4</v>
      </c>
      <c r="Q17" s="10" t="s">
        <v>4</v>
      </c>
      <c r="R17" s="10" t="s">
        <v>4</v>
      </c>
      <c r="S17" s="10" t="s">
        <v>4</v>
      </c>
      <c r="T17" s="10"/>
      <c r="U17" s="10"/>
      <c r="V17" s="10"/>
      <c r="W17" s="10"/>
      <c r="X17" s="10"/>
      <c r="Y17" s="10"/>
      <c r="Z17" s="10">
        <v>2</v>
      </c>
      <c r="AA17" s="10"/>
      <c r="AB17" s="10">
        <v>1</v>
      </c>
      <c r="AC17" s="10"/>
      <c r="AD17" s="10"/>
      <c r="AE17" s="10"/>
      <c r="AF17" s="10"/>
      <c r="AG17" s="10"/>
      <c r="AH17" s="10"/>
      <c r="AI17" s="10"/>
      <c r="AJ17" s="10">
        <f t="shared" si="30"/>
        <v>0</v>
      </c>
      <c r="AK17" s="10">
        <f t="shared" si="0"/>
        <v>0</v>
      </c>
      <c r="AL17" s="10">
        <f t="shared" si="1"/>
        <v>0</v>
      </c>
      <c r="AM17" s="10">
        <f t="shared" si="2"/>
        <v>0</v>
      </c>
      <c r="AN17" s="10">
        <f t="shared" si="3"/>
        <v>0</v>
      </c>
      <c r="AO17" s="10">
        <f t="shared" si="4"/>
        <v>0</v>
      </c>
      <c r="AP17" s="10">
        <f t="shared" si="5"/>
        <v>0</v>
      </c>
      <c r="AQ17" s="10">
        <f t="shared" si="6"/>
        <v>0</v>
      </c>
      <c r="AR17" s="10">
        <f t="shared" si="7"/>
        <v>0</v>
      </c>
      <c r="AS17" s="10">
        <f t="shared" si="8"/>
        <v>0</v>
      </c>
      <c r="AT17" s="10">
        <f t="shared" si="9"/>
        <v>0</v>
      </c>
      <c r="AU17" s="10">
        <f t="shared" si="10"/>
        <v>0</v>
      </c>
      <c r="AV17" s="10">
        <f t="shared" si="11"/>
        <v>0</v>
      </c>
      <c r="AW17" s="10">
        <f t="shared" si="12"/>
        <v>0</v>
      </c>
      <c r="AX17" s="10">
        <f t="shared" si="13"/>
        <v>0</v>
      </c>
      <c r="AY17" s="10">
        <f t="shared" si="14"/>
        <v>0</v>
      </c>
      <c r="AZ17" s="10">
        <f t="shared" si="31"/>
        <v>0</v>
      </c>
      <c r="BA17" s="10">
        <f t="shared" si="15"/>
        <v>0</v>
      </c>
      <c r="BB17" s="10">
        <f t="shared" si="16"/>
        <v>0</v>
      </c>
      <c r="BC17" s="10">
        <f t="shared" si="17"/>
        <v>0</v>
      </c>
      <c r="BD17" s="10">
        <f t="shared" si="18"/>
        <v>0</v>
      </c>
      <c r="BE17" s="10">
        <f t="shared" si="19"/>
        <v>0</v>
      </c>
      <c r="BF17" s="10">
        <f t="shared" si="20"/>
        <v>0</v>
      </c>
      <c r="BG17" s="10">
        <f t="shared" si="21"/>
        <v>0</v>
      </c>
      <c r="BH17" s="10">
        <f t="shared" si="22"/>
        <v>0</v>
      </c>
      <c r="BI17" s="10">
        <f t="shared" si="23"/>
        <v>0</v>
      </c>
      <c r="BJ17" s="10">
        <f t="shared" si="24"/>
        <v>0</v>
      </c>
      <c r="BK17" s="10">
        <f t="shared" si="25"/>
        <v>0</v>
      </c>
      <c r="BL17" s="10">
        <f t="shared" si="26"/>
        <v>0</v>
      </c>
      <c r="BM17" s="10">
        <f t="shared" si="27"/>
        <v>0</v>
      </c>
      <c r="BN17" s="10">
        <f t="shared" si="28"/>
        <v>0</v>
      </c>
      <c r="BO17" s="10">
        <f t="shared" si="29"/>
        <v>0</v>
      </c>
      <c r="BP17" s="10">
        <f t="shared" si="32"/>
        <v>0</v>
      </c>
      <c r="BQ17" s="10">
        <f t="shared" si="33"/>
        <v>0</v>
      </c>
      <c r="BR17" s="10">
        <f t="shared" si="34"/>
        <v>0</v>
      </c>
    </row>
    <row r="18" spans="1:70" s="4" customFormat="1" ht="30" x14ac:dyDescent="0.25">
      <c r="A18" s="6" t="s">
        <v>69</v>
      </c>
      <c r="B18" s="8" t="s">
        <v>106</v>
      </c>
      <c r="C18" s="15" t="s">
        <v>124</v>
      </c>
      <c r="D18" s="7" t="s">
        <v>4</v>
      </c>
      <c r="E18" s="7" t="s">
        <v>4</v>
      </c>
      <c r="F18" s="7" t="s">
        <v>4</v>
      </c>
      <c r="G18" s="7" t="s">
        <v>148</v>
      </c>
      <c r="H18" s="7" t="s">
        <v>4</v>
      </c>
      <c r="I18" s="7" t="s">
        <v>148</v>
      </c>
      <c r="J18" s="7" t="s">
        <v>148</v>
      </c>
      <c r="K18" s="7" t="s">
        <v>148</v>
      </c>
      <c r="L18" s="7" t="s">
        <v>4</v>
      </c>
      <c r="M18" s="7" t="s">
        <v>4</v>
      </c>
      <c r="N18" s="7" t="s">
        <v>148</v>
      </c>
      <c r="O18" s="7" t="s">
        <v>4</v>
      </c>
      <c r="P18" s="7" t="s">
        <v>4</v>
      </c>
      <c r="Q18" s="7" t="s">
        <v>4</v>
      </c>
      <c r="R18" s="7" t="s">
        <v>4</v>
      </c>
      <c r="S18" s="7" t="s">
        <v>4</v>
      </c>
      <c r="T18" s="7"/>
      <c r="U18" s="7"/>
      <c r="V18" s="7"/>
      <c r="W18" s="7">
        <v>1</v>
      </c>
      <c r="X18" s="7"/>
      <c r="Y18" s="7">
        <v>2</v>
      </c>
      <c r="Z18" s="7">
        <v>2</v>
      </c>
      <c r="AA18" s="7">
        <v>1</v>
      </c>
      <c r="AB18" s="7"/>
      <c r="AC18" s="7"/>
      <c r="AD18" s="7">
        <v>1</v>
      </c>
      <c r="AE18" s="7"/>
      <c r="AF18" s="7"/>
      <c r="AG18" s="7"/>
      <c r="AH18" s="7"/>
      <c r="AI18" s="7"/>
      <c r="AJ18" s="7">
        <f t="shared" si="30"/>
        <v>0</v>
      </c>
      <c r="AK18" s="7">
        <f t="shared" si="0"/>
        <v>0</v>
      </c>
      <c r="AL18" s="7">
        <f t="shared" si="1"/>
        <v>0</v>
      </c>
      <c r="AM18" s="7">
        <f t="shared" si="2"/>
        <v>1</v>
      </c>
      <c r="AN18" s="7">
        <f t="shared" si="3"/>
        <v>0</v>
      </c>
      <c r="AO18" s="7">
        <f t="shared" si="4"/>
        <v>1</v>
      </c>
      <c r="AP18" s="7">
        <f t="shared" si="5"/>
        <v>0</v>
      </c>
      <c r="AQ18" s="7">
        <f t="shared" si="6"/>
        <v>0</v>
      </c>
      <c r="AR18" s="7">
        <f t="shared" si="7"/>
        <v>0</v>
      </c>
      <c r="AS18" s="7">
        <f t="shared" si="8"/>
        <v>0</v>
      </c>
      <c r="AT18" s="7">
        <f t="shared" si="9"/>
        <v>1</v>
      </c>
      <c r="AU18" s="7">
        <f t="shared" si="10"/>
        <v>0</v>
      </c>
      <c r="AV18" s="7">
        <f t="shared" si="11"/>
        <v>0</v>
      </c>
      <c r="AW18" s="7">
        <f t="shared" si="12"/>
        <v>0</v>
      </c>
      <c r="AX18" s="7">
        <f t="shared" si="13"/>
        <v>0</v>
      </c>
      <c r="AY18" s="7">
        <f t="shared" si="14"/>
        <v>0</v>
      </c>
      <c r="AZ18" s="7">
        <f t="shared" si="31"/>
        <v>0</v>
      </c>
      <c r="BA18" s="7">
        <f t="shared" si="15"/>
        <v>0</v>
      </c>
      <c r="BB18" s="7">
        <f t="shared" si="16"/>
        <v>0</v>
      </c>
      <c r="BC18" s="7">
        <f t="shared" si="17"/>
        <v>1</v>
      </c>
      <c r="BD18" s="7">
        <f t="shared" si="18"/>
        <v>0</v>
      </c>
      <c r="BE18" s="7">
        <f t="shared" si="19"/>
        <v>0</v>
      </c>
      <c r="BF18" s="7">
        <f t="shared" si="20"/>
        <v>0</v>
      </c>
      <c r="BG18" s="7">
        <f t="shared" si="21"/>
        <v>0</v>
      </c>
      <c r="BH18" s="7">
        <f t="shared" si="22"/>
        <v>0</v>
      </c>
      <c r="BI18" s="7">
        <f t="shared" si="23"/>
        <v>0</v>
      </c>
      <c r="BJ18" s="7">
        <f t="shared" si="24"/>
        <v>1</v>
      </c>
      <c r="BK18" s="7">
        <f t="shared" si="25"/>
        <v>0</v>
      </c>
      <c r="BL18" s="7">
        <f t="shared" si="26"/>
        <v>0</v>
      </c>
      <c r="BM18" s="7">
        <f t="shared" si="27"/>
        <v>0</v>
      </c>
      <c r="BN18" s="7">
        <f t="shared" si="28"/>
        <v>0</v>
      </c>
      <c r="BO18" s="7">
        <f t="shared" si="29"/>
        <v>0</v>
      </c>
      <c r="BP18" s="7">
        <f t="shared" si="32"/>
        <v>3</v>
      </c>
      <c r="BQ18" s="7">
        <f t="shared" si="33"/>
        <v>2</v>
      </c>
      <c r="BR18" s="7">
        <f t="shared" si="34"/>
        <v>0</v>
      </c>
    </row>
    <row r="19" spans="1:70" s="4" customFormat="1" ht="30" x14ac:dyDescent="0.25">
      <c r="A19" s="9" t="s">
        <v>70</v>
      </c>
      <c r="B19" s="8" t="s">
        <v>107</v>
      </c>
      <c r="C19" s="16" t="s">
        <v>112</v>
      </c>
      <c r="D19" s="10" t="s">
        <v>4</v>
      </c>
      <c r="E19" s="10" t="s">
        <v>4</v>
      </c>
      <c r="F19" s="10" t="s">
        <v>4</v>
      </c>
      <c r="G19" s="10" t="s">
        <v>4</v>
      </c>
      <c r="H19" s="10" t="s">
        <v>4</v>
      </c>
      <c r="I19" s="10" t="s">
        <v>4</v>
      </c>
      <c r="J19" s="10" t="s">
        <v>4</v>
      </c>
      <c r="K19" s="10" t="s">
        <v>4</v>
      </c>
      <c r="L19" s="10" t="s">
        <v>4</v>
      </c>
      <c r="M19" s="10" t="s">
        <v>4</v>
      </c>
      <c r="N19" s="10" t="s">
        <v>148</v>
      </c>
      <c r="O19" s="10" t="s">
        <v>4</v>
      </c>
      <c r="P19" s="10" t="s">
        <v>4</v>
      </c>
      <c r="Q19" s="10" t="s">
        <v>4</v>
      </c>
      <c r="R19" s="10" t="s">
        <v>4</v>
      </c>
      <c r="S19" s="10" t="s">
        <v>4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>
        <v>5</v>
      </c>
      <c r="AE19" s="10"/>
      <c r="AF19" s="10"/>
      <c r="AG19" s="10"/>
      <c r="AH19" s="10"/>
      <c r="AI19" s="10"/>
      <c r="AJ19" s="10">
        <f t="shared" si="30"/>
        <v>0</v>
      </c>
      <c r="AK19" s="10">
        <f t="shared" si="0"/>
        <v>0</v>
      </c>
      <c r="AL19" s="10">
        <f t="shared" si="1"/>
        <v>0</v>
      </c>
      <c r="AM19" s="10">
        <f t="shared" si="2"/>
        <v>0</v>
      </c>
      <c r="AN19" s="10">
        <f t="shared" si="3"/>
        <v>0</v>
      </c>
      <c r="AO19" s="10">
        <f t="shared" si="4"/>
        <v>0</v>
      </c>
      <c r="AP19" s="10">
        <f t="shared" si="5"/>
        <v>0</v>
      </c>
      <c r="AQ19" s="10">
        <f t="shared" si="6"/>
        <v>0</v>
      </c>
      <c r="AR19" s="10">
        <f t="shared" si="7"/>
        <v>0</v>
      </c>
      <c r="AS19" s="10">
        <f t="shared" si="8"/>
        <v>0</v>
      </c>
      <c r="AT19" s="10">
        <f t="shared" si="9"/>
        <v>5</v>
      </c>
      <c r="AU19" s="10">
        <f t="shared" si="10"/>
        <v>0</v>
      </c>
      <c r="AV19" s="10">
        <f t="shared" si="11"/>
        <v>0</v>
      </c>
      <c r="AW19" s="10">
        <f t="shared" si="12"/>
        <v>0</v>
      </c>
      <c r="AX19" s="10">
        <f t="shared" si="13"/>
        <v>0</v>
      </c>
      <c r="AY19" s="10">
        <f t="shared" si="14"/>
        <v>0</v>
      </c>
      <c r="AZ19" s="10">
        <f t="shared" si="31"/>
        <v>0</v>
      </c>
      <c r="BA19" s="10">
        <f t="shared" si="15"/>
        <v>0</v>
      </c>
      <c r="BB19" s="10">
        <f t="shared" si="16"/>
        <v>0</v>
      </c>
      <c r="BC19" s="10">
        <f t="shared" si="17"/>
        <v>0</v>
      </c>
      <c r="BD19" s="10">
        <f t="shared" si="18"/>
        <v>0</v>
      </c>
      <c r="BE19" s="10">
        <f t="shared" si="19"/>
        <v>0</v>
      </c>
      <c r="BF19" s="10">
        <f t="shared" si="20"/>
        <v>0</v>
      </c>
      <c r="BG19" s="10">
        <f t="shared" si="21"/>
        <v>0</v>
      </c>
      <c r="BH19" s="10">
        <f t="shared" si="22"/>
        <v>0</v>
      </c>
      <c r="BI19" s="10">
        <f t="shared" si="23"/>
        <v>0</v>
      </c>
      <c r="BJ19" s="10">
        <f t="shared" si="24"/>
        <v>5</v>
      </c>
      <c r="BK19" s="10">
        <f t="shared" si="25"/>
        <v>0</v>
      </c>
      <c r="BL19" s="10">
        <f t="shared" si="26"/>
        <v>0</v>
      </c>
      <c r="BM19" s="10">
        <f t="shared" si="27"/>
        <v>0</v>
      </c>
      <c r="BN19" s="10">
        <f t="shared" si="28"/>
        <v>0</v>
      </c>
      <c r="BO19" s="10">
        <f t="shared" si="29"/>
        <v>0</v>
      </c>
      <c r="BP19" s="10">
        <f t="shared" si="32"/>
        <v>5</v>
      </c>
      <c r="BQ19" s="10">
        <f t="shared" si="33"/>
        <v>5</v>
      </c>
      <c r="BR19" s="10">
        <f t="shared" si="34"/>
        <v>0</v>
      </c>
    </row>
    <row r="20" spans="1:70" s="4" customFormat="1" ht="60" x14ac:dyDescent="0.25">
      <c r="A20" s="6" t="s">
        <v>71</v>
      </c>
      <c r="B20" s="8" t="s">
        <v>107</v>
      </c>
      <c r="C20" s="15" t="s">
        <v>113</v>
      </c>
      <c r="D20" s="7" t="s">
        <v>4</v>
      </c>
      <c r="E20" s="7" t="s">
        <v>4</v>
      </c>
      <c r="F20" s="7" t="s">
        <v>4</v>
      </c>
      <c r="G20" s="7" t="s">
        <v>4</v>
      </c>
      <c r="H20" s="7" t="s">
        <v>4</v>
      </c>
      <c r="I20" s="7" t="s">
        <v>4</v>
      </c>
      <c r="J20" s="7" t="s">
        <v>148</v>
      </c>
      <c r="K20" s="7" t="s">
        <v>4</v>
      </c>
      <c r="L20" s="7" t="s">
        <v>148</v>
      </c>
      <c r="M20" s="7" t="s">
        <v>4</v>
      </c>
      <c r="N20" s="7" t="s">
        <v>148</v>
      </c>
      <c r="O20" s="7" t="s">
        <v>4</v>
      </c>
      <c r="P20" s="7" t="s">
        <v>148</v>
      </c>
      <c r="Q20" s="7" t="s">
        <v>148</v>
      </c>
      <c r="R20" s="7" t="s">
        <v>4</v>
      </c>
      <c r="S20" s="7" t="s">
        <v>4</v>
      </c>
      <c r="T20" s="7"/>
      <c r="U20" s="7"/>
      <c r="V20" s="7"/>
      <c r="W20" s="7"/>
      <c r="X20" s="7"/>
      <c r="Y20" s="7"/>
      <c r="Z20" s="7">
        <v>2</v>
      </c>
      <c r="AA20" s="7"/>
      <c r="AB20" s="7">
        <v>1</v>
      </c>
      <c r="AC20" s="7"/>
      <c r="AD20" s="7">
        <v>2</v>
      </c>
      <c r="AE20" s="7"/>
      <c r="AF20" s="7">
        <v>1</v>
      </c>
      <c r="AG20" s="7">
        <v>1</v>
      </c>
      <c r="AH20" s="7"/>
      <c r="AI20" s="7"/>
      <c r="AJ20" s="7">
        <f t="shared" si="30"/>
        <v>0</v>
      </c>
      <c r="AK20" s="7">
        <f t="shared" si="0"/>
        <v>0</v>
      </c>
      <c r="AL20" s="7">
        <f t="shared" si="1"/>
        <v>0</v>
      </c>
      <c r="AM20" s="7">
        <f t="shared" si="2"/>
        <v>0</v>
      </c>
      <c r="AN20" s="7">
        <f t="shared" si="3"/>
        <v>0</v>
      </c>
      <c r="AO20" s="7">
        <f t="shared" si="4"/>
        <v>0</v>
      </c>
      <c r="AP20" s="7">
        <f t="shared" si="5"/>
        <v>0</v>
      </c>
      <c r="AQ20" s="7">
        <f t="shared" si="6"/>
        <v>0</v>
      </c>
      <c r="AR20" s="7">
        <f t="shared" si="7"/>
        <v>0</v>
      </c>
      <c r="AS20" s="7">
        <f t="shared" si="8"/>
        <v>0</v>
      </c>
      <c r="AT20" s="7">
        <f t="shared" si="9"/>
        <v>2</v>
      </c>
      <c r="AU20" s="7">
        <f t="shared" si="10"/>
        <v>0</v>
      </c>
      <c r="AV20" s="7">
        <f t="shared" si="11"/>
        <v>1</v>
      </c>
      <c r="AW20" s="7">
        <f t="shared" si="12"/>
        <v>1</v>
      </c>
      <c r="AX20" s="7">
        <f t="shared" si="13"/>
        <v>0</v>
      </c>
      <c r="AY20" s="7">
        <f t="shared" si="14"/>
        <v>0</v>
      </c>
      <c r="AZ20" s="7">
        <f t="shared" si="31"/>
        <v>0</v>
      </c>
      <c r="BA20" s="7">
        <f t="shared" si="15"/>
        <v>0</v>
      </c>
      <c r="BB20" s="7">
        <f t="shared" si="16"/>
        <v>0</v>
      </c>
      <c r="BC20" s="7">
        <f t="shared" si="17"/>
        <v>0</v>
      </c>
      <c r="BD20" s="7">
        <f t="shared" si="18"/>
        <v>0</v>
      </c>
      <c r="BE20" s="7">
        <f t="shared" si="19"/>
        <v>0</v>
      </c>
      <c r="BF20" s="7">
        <f t="shared" si="20"/>
        <v>0</v>
      </c>
      <c r="BG20" s="7">
        <f t="shared" si="21"/>
        <v>0</v>
      </c>
      <c r="BH20" s="7">
        <f t="shared" si="22"/>
        <v>0</v>
      </c>
      <c r="BI20" s="7">
        <f t="shared" si="23"/>
        <v>0</v>
      </c>
      <c r="BJ20" s="7">
        <f t="shared" si="24"/>
        <v>2</v>
      </c>
      <c r="BK20" s="7">
        <f t="shared" si="25"/>
        <v>0</v>
      </c>
      <c r="BL20" s="7">
        <f t="shared" si="26"/>
        <v>1</v>
      </c>
      <c r="BM20" s="7">
        <f t="shared" si="27"/>
        <v>1</v>
      </c>
      <c r="BN20" s="7">
        <f t="shared" si="28"/>
        <v>0</v>
      </c>
      <c r="BO20" s="7">
        <f t="shared" si="29"/>
        <v>0</v>
      </c>
      <c r="BP20" s="7">
        <f t="shared" si="32"/>
        <v>4</v>
      </c>
      <c r="BQ20" s="7">
        <f t="shared" si="33"/>
        <v>4</v>
      </c>
      <c r="BR20" s="7">
        <f t="shared" si="34"/>
        <v>0</v>
      </c>
    </row>
    <row r="21" spans="1:70" s="4" customFormat="1" x14ac:dyDescent="0.25">
      <c r="A21" s="9" t="s">
        <v>72</v>
      </c>
      <c r="B21" s="8" t="s">
        <v>108</v>
      </c>
      <c r="C21" s="16"/>
      <c r="D21" s="10" t="s">
        <v>4</v>
      </c>
      <c r="E21" s="10" t="s">
        <v>4</v>
      </c>
      <c r="F21" s="10" t="s">
        <v>4</v>
      </c>
      <c r="G21" s="10" t="s">
        <v>148</v>
      </c>
      <c r="H21" s="10" t="s">
        <v>4</v>
      </c>
      <c r="I21" s="10" t="s">
        <v>4</v>
      </c>
      <c r="J21" s="10" t="s">
        <v>4</v>
      </c>
      <c r="K21" s="10" t="s">
        <v>148</v>
      </c>
      <c r="L21" s="10" t="s">
        <v>148</v>
      </c>
      <c r="M21" s="10" t="s">
        <v>4</v>
      </c>
      <c r="N21" s="10" t="s">
        <v>4</v>
      </c>
      <c r="O21" s="10" t="s">
        <v>148</v>
      </c>
      <c r="P21" s="10" t="s">
        <v>4</v>
      </c>
      <c r="Q21" s="10" t="s">
        <v>148</v>
      </c>
      <c r="R21" s="10" t="s">
        <v>4</v>
      </c>
      <c r="S21" s="10" t="s">
        <v>4</v>
      </c>
      <c r="T21" s="10"/>
      <c r="U21" s="10"/>
      <c r="V21" s="10"/>
      <c r="W21" s="10">
        <v>2</v>
      </c>
      <c r="X21" s="10"/>
      <c r="Y21" s="10"/>
      <c r="Z21" s="10"/>
      <c r="AA21" s="10">
        <v>3</v>
      </c>
      <c r="AB21" s="10">
        <v>1</v>
      </c>
      <c r="AC21" s="10"/>
      <c r="AD21" s="10"/>
      <c r="AE21" s="10">
        <v>1</v>
      </c>
      <c r="AF21" s="10"/>
      <c r="AG21" s="10">
        <v>1</v>
      </c>
      <c r="AH21" s="10"/>
      <c r="AI21" s="10"/>
      <c r="AJ21" s="10">
        <f t="shared" si="30"/>
        <v>0</v>
      </c>
      <c r="AK21" s="10">
        <f t="shared" si="0"/>
        <v>0</v>
      </c>
      <c r="AL21" s="10">
        <f t="shared" si="1"/>
        <v>0</v>
      </c>
      <c r="AM21" s="10">
        <f t="shared" si="2"/>
        <v>2</v>
      </c>
      <c r="AN21" s="10">
        <f t="shared" si="3"/>
        <v>0</v>
      </c>
      <c r="AO21" s="10">
        <f t="shared" si="4"/>
        <v>0</v>
      </c>
      <c r="AP21" s="10">
        <f t="shared" si="5"/>
        <v>0</v>
      </c>
      <c r="AQ21" s="10">
        <f t="shared" si="6"/>
        <v>0</v>
      </c>
      <c r="AR21" s="10">
        <f t="shared" si="7"/>
        <v>0</v>
      </c>
      <c r="AS21" s="10">
        <f t="shared" si="8"/>
        <v>0</v>
      </c>
      <c r="AT21" s="10">
        <f t="shared" si="9"/>
        <v>0</v>
      </c>
      <c r="AU21" s="10">
        <f t="shared" si="10"/>
        <v>1</v>
      </c>
      <c r="AV21" s="10">
        <f t="shared" si="11"/>
        <v>0</v>
      </c>
      <c r="AW21" s="10">
        <f t="shared" si="12"/>
        <v>1</v>
      </c>
      <c r="AX21" s="10">
        <f t="shared" si="13"/>
        <v>0</v>
      </c>
      <c r="AY21" s="10">
        <f t="shared" si="14"/>
        <v>0</v>
      </c>
      <c r="AZ21" s="10">
        <f t="shared" si="31"/>
        <v>0</v>
      </c>
      <c r="BA21" s="10">
        <f t="shared" si="15"/>
        <v>0</v>
      </c>
      <c r="BB21" s="10">
        <f t="shared" si="16"/>
        <v>0</v>
      </c>
      <c r="BC21" s="10">
        <f t="shared" si="17"/>
        <v>2</v>
      </c>
      <c r="BD21" s="10">
        <f t="shared" si="18"/>
        <v>0</v>
      </c>
      <c r="BE21" s="10">
        <f t="shared" si="19"/>
        <v>0</v>
      </c>
      <c r="BF21" s="10">
        <f t="shared" si="20"/>
        <v>0</v>
      </c>
      <c r="BG21" s="10">
        <f t="shared" si="21"/>
        <v>0</v>
      </c>
      <c r="BH21" s="10">
        <f t="shared" si="22"/>
        <v>0</v>
      </c>
      <c r="BI21" s="10">
        <f t="shared" si="23"/>
        <v>0</v>
      </c>
      <c r="BJ21" s="10">
        <f t="shared" si="24"/>
        <v>0</v>
      </c>
      <c r="BK21" s="10">
        <f t="shared" si="25"/>
        <v>0</v>
      </c>
      <c r="BL21" s="10">
        <f t="shared" si="26"/>
        <v>0</v>
      </c>
      <c r="BM21" s="10">
        <f t="shared" si="27"/>
        <v>1</v>
      </c>
      <c r="BN21" s="10">
        <f t="shared" si="28"/>
        <v>0</v>
      </c>
      <c r="BO21" s="10">
        <f t="shared" si="29"/>
        <v>0</v>
      </c>
      <c r="BP21" s="10">
        <f t="shared" si="32"/>
        <v>4</v>
      </c>
      <c r="BQ21" s="10">
        <f t="shared" si="33"/>
        <v>3</v>
      </c>
      <c r="BR21" s="10">
        <f t="shared" si="34"/>
        <v>0</v>
      </c>
    </row>
    <row r="22" spans="1:70" s="4" customFormat="1" x14ac:dyDescent="0.25">
      <c r="A22" s="6" t="s">
        <v>73</v>
      </c>
      <c r="B22" s="8" t="s">
        <v>109</v>
      </c>
      <c r="C22" s="15"/>
      <c r="D22" s="7" t="s">
        <v>4</v>
      </c>
      <c r="E22" s="7" t="s">
        <v>148</v>
      </c>
      <c r="F22" s="7" t="s">
        <v>4</v>
      </c>
      <c r="G22" s="7" t="s">
        <v>4</v>
      </c>
      <c r="H22" s="7" t="s">
        <v>4</v>
      </c>
      <c r="I22" s="7" t="s">
        <v>148</v>
      </c>
      <c r="J22" s="7" t="s">
        <v>148</v>
      </c>
      <c r="K22" s="7" t="s">
        <v>4</v>
      </c>
      <c r="L22" s="7" t="s">
        <v>4</v>
      </c>
      <c r="M22" s="7" t="s">
        <v>4</v>
      </c>
      <c r="N22" s="7" t="s">
        <v>148</v>
      </c>
      <c r="O22" s="7" t="s">
        <v>148</v>
      </c>
      <c r="P22" s="7" t="s">
        <v>4</v>
      </c>
      <c r="Q22" s="7" t="s">
        <v>4</v>
      </c>
      <c r="R22" s="7" t="s">
        <v>4</v>
      </c>
      <c r="S22" s="7" t="s">
        <v>4</v>
      </c>
      <c r="T22" s="7"/>
      <c r="U22" s="7">
        <v>1</v>
      </c>
      <c r="V22" s="7"/>
      <c r="W22" s="7"/>
      <c r="X22" s="7"/>
      <c r="Y22" s="7">
        <v>1</v>
      </c>
      <c r="Z22" s="7">
        <v>1</v>
      </c>
      <c r="AA22" s="7"/>
      <c r="AB22" s="7"/>
      <c r="AC22" s="7"/>
      <c r="AD22" s="7">
        <v>2</v>
      </c>
      <c r="AE22" s="7">
        <v>1</v>
      </c>
      <c r="AF22" s="7"/>
      <c r="AG22" s="7"/>
      <c r="AH22" s="7"/>
      <c r="AI22" s="7"/>
      <c r="AJ22" s="7">
        <f t="shared" si="30"/>
        <v>0</v>
      </c>
      <c r="AK22" s="7">
        <f t="shared" si="0"/>
        <v>1</v>
      </c>
      <c r="AL22" s="7">
        <f t="shared" si="1"/>
        <v>0</v>
      </c>
      <c r="AM22" s="7">
        <f t="shared" si="2"/>
        <v>0</v>
      </c>
      <c r="AN22" s="7">
        <f t="shared" si="3"/>
        <v>0</v>
      </c>
      <c r="AO22" s="7">
        <f t="shared" si="4"/>
        <v>0</v>
      </c>
      <c r="AP22" s="7">
        <f t="shared" si="5"/>
        <v>0</v>
      </c>
      <c r="AQ22" s="7">
        <f t="shared" si="6"/>
        <v>0</v>
      </c>
      <c r="AR22" s="7">
        <f t="shared" si="7"/>
        <v>0</v>
      </c>
      <c r="AS22" s="7">
        <f t="shared" si="8"/>
        <v>0</v>
      </c>
      <c r="AT22" s="7">
        <f t="shared" si="9"/>
        <v>2</v>
      </c>
      <c r="AU22" s="7">
        <f t="shared" si="10"/>
        <v>1</v>
      </c>
      <c r="AV22" s="7">
        <f t="shared" si="11"/>
        <v>0</v>
      </c>
      <c r="AW22" s="7">
        <f t="shared" si="12"/>
        <v>0</v>
      </c>
      <c r="AX22" s="7">
        <f t="shared" si="13"/>
        <v>0</v>
      </c>
      <c r="AY22" s="7">
        <f t="shared" si="14"/>
        <v>0</v>
      </c>
      <c r="AZ22" s="7">
        <f t="shared" si="31"/>
        <v>0</v>
      </c>
      <c r="BA22" s="7">
        <f t="shared" si="15"/>
        <v>1</v>
      </c>
      <c r="BB22" s="7">
        <f t="shared" si="16"/>
        <v>0</v>
      </c>
      <c r="BC22" s="7">
        <f t="shared" si="17"/>
        <v>0</v>
      </c>
      <c r="BD22" s="7">
        <f t="shared" si="18"/>
        <v>0</v>
      </c>
      <c r="BE22" s="7">
        <f t="shared" si="19"/>
        <v>0</v>
      </c>
      <c r="BF22" s="7">
        <f t="shared" si="20"/>
        <v>0</v>
      </c>
      <c r="BG22" s="7">
        <f t="shared" si="21"/>
        <v>0</v>
      </c>
      <c r="BH22" s="7">
        <f t="shared" si="22"/>
        <v>0</v>
      </c>
      <c r="BI22" s="7">
        <f t="shared" si="23"/>
        <v>0</v>
      </c>
      <c r="BJ22" s="7">
        <f t="shared" si="24"/>
        <v>2</v>
      </c>
      <c r="BK22" s="7">
        <f t="shared" si="25"/>
        <v>0</v>
      </c>
      <c r="BL22" s="7">
        <f t="shared" si="26"/>
        <v>0</v>
      </c>
      <c r="BM22" s="7">
        <f t="shared" si="27"/>
        <v>0</v>
      </c>
      <c r="BN22" s="7">
        <f t="shared" si="28"/>
        <v>0</v>
      </c>
      <c r="BO22" s="7">
        <f t="shared" si="29"/>
        <v>0</v>
      </c>
      <c r="BP22" s="7">
        <f t="shared" si="32"/>
        <v>4</v>
      </c>
      <c r="BQ22" s="7">
        <f t="shared" si="33"/>
        <v>3</v>
      </c>
      <c r="BR22" s="7">
        <f t="shared" si="34"/>
        <v>0</v>
      </c>
    </row>
    <row r="23" spans="1:70" s="4" customFormat="1" ht="33.75" x14ac:dyDescent="0.25">
      <c r="A23" s="9" t="s">
        <v>187</v>
      </c>
      <c r="B23" s="8"/>
      <c r="C23" s="20" t="s">
        <v>77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>
        <v>30</v>
      </c>
      <c r="BQ23" s="10">
        <f t="shared" si="33"/>
        <v>0</v>
      </c>
      <c r="BR23" s="10">
        <v>30</v>
      </c>
    </row>
  </sheetData>
  <autoFilter ref="A2:C23" xr:uid="{4050FF8F-A483-4343-BA70-F57A408BF357}"/>
  <mergeCells count="2">
    <mergeCell ref="D1:S1"/>
    <mergeCell ref="T1:AI1"/>
  </mergeCells>
  <pageMargins left="0.7" right="0.7" top="0.75" bottom="0.75" header="0.3" footer="0.3"/>
  <pageSetup paperSize="8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0E7BD-6871-40F6-A45B-07EA14987C7D}">
  <dimension ref="A5:V20"/>
  <sheetViews>
    <sheetView workbookViewId="0"/>
  </sheetViews>
  <sheetFormatPr baseColWidth="10" defaultRowHeight="15" x14ac:dyDescent="0.25"/>
  <cols>
    <col min="1" max="1" width="10.42578125" bestFit="1" customWidth="1"/>
    <col min="2" max="2" width="4" bestFit="1" customWidth="1"/>
    <col min="3" max="3" width="6.5703125" bestFit="1" customWidth="1"/>
    <col min="4" max="4" width="4" bestFit="1" customWidth="1"/>
    <col min="5" max="6" width="6.5703125" bestFit="1" customWidth="1"/>
    <col min="7" max="10" width="4" bestFit="1" customWidth="1"/>
    <col min="11" max="11" width="6.5703125" bestFit="1" customWidth="1"/>
    <col min="12" max="12" width="9.42578125" bestFit="1" customWidth="1"/>
    <col min="13" max="14" width="4" bestFit="1" customWidth="1"/>
    <col min="15" max="15" width="6.5703125" bestFit="1" customWidth="1"/>
    <col min="16" max="16" width="3.7109375" bestFit="1" customWidth="1"/>
    <col min="17" max="22" width="4" bestFit="1" customWidth="1"/>
  </cols>
  <sheetData>
    <row r="5" spans="1:22" ht="189.75" x14ac:dyDescent="0.25">
      <c r="A5" s="5" t="s">
        <v>92</v>
      </c>
      <c r="B5" s="23" t="s">
        <v>50</v>
      </c>
      <c r="C5" s="23" t="s">
        <v>51</v>
      </c>
      <c r="D5" s="23" t="s">
        <v>52</v>
      </c>
      <c r="E5" s="23" t="s">
        <v>53</v>
      </c>
      <c r="F5" s="23" t="s">
        <v>54</v>
      </c>
      <c r="G5" s="23" t="s">
        <v>55</v>
      </c>
      <c r="H5" s="23" t="s">
        <v>56</v>
      </c>
      <c r="I5" s="23" t="s">
        <v>57</v>
      </c>
      <c r="J5" s="23" t="s">
        <v>58</v>
      </c>
      <c r="K5" s="23" t="s">
        <v>59</v>
      </c>
      <c r="L5" s="23" t="s">
        <v>67</v>
      </c>
      <c r="M5" s="23" t="s">
        <v>60</v>
      </c>
      <c r="N5" s="23" t="s">
        <v>61</v>
      </c>
      <c r="O5" s="23" t="s">
        <v>62</v>
      </c>
      <c r="P5" s="23" t="s">
        <v>68</v>
      </c>
      <c r="Q5" s="23" t="s">
        <v>69</v>
      </c>
      <c r="R5" s="23" t="s">
        <v>70</v>
      </c>
      <c r="S5" s="23" t="s">
        <v>71</v>
      </c>
      <c r="T5" s="23" t="s">
        <v>72</v>
      </c>
      <c r="U5" s="23" t="s">
        <v>73</v>
      </c>
      <c r="V5" s="23" t="s">
        <v>75</v>
      </c>
    </row>
    <row r="6" spans="1:22" x14ac:dyDescent="0.25">
      <c r="A6" s="11" t="s">
        <v>78</v>
      </c>
      <c r="B6" s="22"/>
      <c r="C6" s="22"/>
      <c r="D6" s="22"/>
      <c r="E6" s="22"/>
      <c r="F6" s="22"/>
      <c r="G6" s="22"/>
      <c r="H6" s="22" t="s">
        <v>90</v>
      </c>
      <c r="I6" s="22" t="s">
        <v>90</v>
      </c>
      <c r="J6" s="22" t="s">
        <v>90</v>
      </c>
      <c r="K6" s="22" t="s">
        <v>90</v>
      </c>
      <c r="L6" s="22"/>
      <c r="M6" s="22"/>
      <c r="N6" s="22" t="s">
        <v>90</v>
      </c>
      <c r="O6" s="22" t="s">
        <v>90</v>
      </c>
      <c r="P6" s="22" t="s">
        <v>90</v>
      </c>
      <c r="Q6" s="22" t="s">
        <v>90</v>
      </c>
      <c r="R6" s="22"/>
      <c r="S6" s="22"/>
      <c r="T6" s="22" t="s">
        <v>90</v>
      </c>
      <c r="U6" s="22" t="s">
        <v>90</v>
      </c>
      <c r="V6" s="22"/>
    </row>
    <row r="7" spans="1:22" x14ac:dyDescent="0.25">
      <c r="A7" s="11" t="s">
        <v>79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x14ac:dyDescent="0.25">
      <c r="A8" s="11" t="s">
        <v>80</v>
      </c>
      <c r="B8" s="22" t="s">
        <v>90</v>
      </c>
      <c r="C8" s="22" t="s">
        <v>90</v>
      </c>
      <c r="D8" s="22" t="s">
        <v>90</v>
      </c>
      <c r="E8" s="22" t="s">
        <v>90</v>
      </c>
      <c r="F8" s="22" t="s">
        <v>90</v>
      </c>
      <c r="G8" s="22" t="s">
        <v>90</v>
      </c>
      <c r="H8" s="22"/>
      <c r="I8" s="22"/>
      <c r="J8" s="22"/>
      <c r="K8" s="22"/>
      <c r="L8" s="22" t="s">
        <v>90</v>
      </c>
      <c r="M8" s="22" t="s">
        <v>90</v>
      </c>
      <c r="N8" s="22"/>
      <c r="O8" s="22"/>
      <c r="P8" s="22"/>
      <c r="Q8" s="22"/>
      <c r="R8" s="22" t="s">
        <v>90</v>
      </c>
      <c r="S8" s="22" t="s">
        <v>90</v>
      </c>
      <c r="T8" s="22"/>
      <c r="U8" s="22"/>
      <c r="V8" s="22" t="s">
        <v>91</v>
      </c>
    </row>
    <row r="9" spans="1:22" x14ac:dyDescent="0.25">
      <c r="A9" s="11" t="s">
        <v>81</v>
      </c>
      <c r="B9" s="22"/>
      <c r="C9" s="22"/>
      <c r="D9" s="22"/>
      <c r="E9" s="22"/>
      <c r="F9" s="22"/>
      <c r="G9" s="22"/>
      <c r="H9" s="22" t="s">
        <v>90</v>
      </c>
      <c r="I9" s="22" t="s">
        <v>90</v>
      </c>
      <c r="J9" s="22" t="s">
        <v>90</v>
      </c>
      <c r="K9" s="22" t="s">
        <v>90</v>
      </c>
      <c r="L9" s="22"/>
      <c r="M9" s="22"/>
      <c r="N9" s="22" t="s">
        <v>90</v>
      </c>
      <c r="O9" s="22" t="s">
        <v>90</v>
      </c>
      <c r="P9" s="22" t="s">
        <v>90</v>
      </c>
      <c r="Q9" s="22" t="s">
        <v>90</v>
      </c>
      <c r="R9" s="22"/>
      <c r="S9" s="22"/>
      <c r="T9" s="22" t="s">
        <v>90</v>
      </c>
      <c r="U9" s="22" t="s">
        <v>90</v>
      </c>
      <c r="V9" s="22"/>
    </row>
    <row r="10" spans="1:22" x14ac:dyDescent="0.25">
      <c r="A10" s="11" t="s">
        <v>82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 t="s">
        <v>91</v>
      </c>
    </row>
    <row r="11" spans="1:22" x14ac:dyDescent="0.25">
      <c r="A11" s="11" t="s">
        <v>83</v>
      </c>
      <c r="B11" s="22" t="s">
        <v>90</v>
      </c>
      <c r="C11" s="22" t="s">
        <v>90</v>
      </c>
      <c r="D11" s="22" t="s">
        <v>90</v>
      </c>
      <c r="E11" s="22" t="s">
        <v>90</v>
      </c>
      <c r="F11" s="22" t="s">
        <v>90</v>
      </c>
      <c r="G11" s="22" t="s">
        <v>90</v>
      </c>
      <c r="H11" s="22"/>
      <c r="I11" s="22"/>
      <c r="J11" s="22"/>
      <c r="K11" s="22"/>
      <c r="L11" s="22" t="s">
        <v>90</v>
      </c>
      <c r="M11" s="22" t="s">
        <v>90</v>
      </c>
      <c r="N11" s="22"/>
      <c r="O11" s="22"/>
      <c r="P11" s="22"/>
      <c r="Q11" s="22"/>
      <c r="R11" s="22" t="s">
        <v>90</v>
      </c>
      <c r="S11" s="22" t="s">
        <v>90</v>
      </c>
      <c r="T11" s="22"/>
      <c r="U11" s="22"/>
      <c r="V11" s="22"/>
    </row>
    <row r="12" spans="1:22" x14ac:dyDescent="0.25">
      <c r="A12" s="11" t="s">
        <v>84</v>
      </c>
      <c r="B12" s="22"/>
      <c r="C12" s="22"/>
      <c r="D12" s="22"/>
      <c r="E12" s="22"/>
      <c r="F12" s="22"/>
      <c r="G12" s="22"/>
      <c r="H12" s="22" t="s">
        <v>90</v>
      </c>
      <c r="I12" s="22" t="s">
        <v>90</v>
      </c>
      <c r="J12" s="22" t="s">
        <v>90</v>
      </c>
      <c r="K12" s="22" t="s">
        <v>90</v>
      </c>
      <c r="L12" s="22"/>
      <c r="M12" s="22"/>
      <c r="N12" s="22" t="s">
        <v>90</v>
      </c>
      <c r="O12" s="22" t="s">
        <v>90</v>
      </c>
      <c r="P12" s="22" t="s">
        <v>90</v>
      </c>
      <c r="Q12" s="22" t="s">
        <v>90</v>
      </c>
      <c r="R12" s="22"/>
      <c r="S12" s="22"/>
      <c r="T12" s="22" t="s">
        <v>90</v>
      </c>
      <c r="U12" s="22" t="s">
        <v>90</v>
      </c>
      <c r="V12" s="22" t="s">
        <v>91</v>
      </c>
    </row>
    <row r="13" spans="1:22" x14ac:dyDescent="0.25">
      <c r="A13" s="11" t="s">
        <v>85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25">
      <c r="A14" s="11" t="s">
        <v>86</v>
      </c>
      <c r="B14" s="22" t="s">
        <v>90</v>
      </c>
      <c r="C14" s="22" t="s">
        <v>90</v>
      </c>
      <c r="D14" s="22" t="s">
        <v>90</v>
      </c>
      <c r="E14" s="22" t="s">
        <v>90</v>
      </c>
      <c r="F14" s="22" t="s">
        <v>90</v>
      </c>
      <c r="G14" s="22" t="s">
        <v>90</v>
      </c>
      <c r="H14" s="22"/>
      <c r="I14" s="22"/>
      <c r="J14" s="22"/>
      <c r="K14" s="22"/>
      <c r="L14" s="22" t="s">
        <v>90</v>
      </c>
      <c r="M14" s="22" t="s">
        <v>90</v>
      </c>
      <c r="N14" s="22"/>
      <c r="O14" s="22"/>
      <c r="P14" s="22"/>
      <c r="Q14" s="22"/>
      <c r="R14" s="22" t="s">
        <v>90</v>
      </c>
      <c r="S14" s="22" t="s">
        <v>90</v>
      </c>
      <c r="T14" s="22"/>
      <c r="U14" s="22"/>
      <c r="V14" s="22" t="s">
        <v>91</v>
      </c>
    </row>
    <row r="15" spans="1:22" x14ac:dyDescent="0.25">
      <c r="A15" s="11" t="s">
        <v>87</v>
      </c>
      <c r="B15" s="22"/>
      <c r="C15" s="22"/>
      <c r="D15" s="22"/>
      <c r="E15" s="22"/>
      <c r="F15" s="22"/>
      <c r="G15" s="22"/>
      <c r="H15" s="22" t="s">
        <v>90</v>
      </c>
      <c r="I15" s="22" t="s">
        <v>90</v>
      </c>
      <c r="J15" s="22" t="s">
        <v>90</v>
      </c>
      <c r="K15" s="22" t="s">
        <v>90</v>
      </c>
      <c r="L15" s="22"/>
      <c r="M15" s="22"/>
      <c r="N15" s="22" t="s">
        <v>90</v>
      </c>
      <c r="O15" s="22" t="s">
        <v>90</v>
      </c>
      <c r="P15" s="22" t="s">
        <v>90</v>
      </c>
      <c r="Q15" s="22" t="s">
        <v>90</v>
      </c>
      <c r="R15" s="22"/>
      <c r="S15" s="22"/>
      <c r="T15" s="22" t="s">
        <v>90</v>
      </c>
      <c r="U15" s="22" t="s">
        <v>90</v>
      </c>
      <c r="V15" s="22"/>
    </row>
    <row r="16" spans="1:22" x14ac:dyDescent="0.25">
      <c r="A16" s="11" t="s">
        <v>88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 t="s">
        <v>91</v>
      </c>
    </row>
    <row r="17" spans="1:22" x14ac:dyDescent="0.25">
      <c r="A17" s="11" t="s">
        <v>89</v>
      </c>
      <c r="B17" s="22" t="s">
        <v>90</v>
      </c>
      <c r="C17" s="22" t="s">
        <v>90</v>
      </c>
      <c r="D17" s="22" t="s">
        <v>90</v>
      </c>
      <c r="E17" s="22" t="s">
        <v>90</v>
      </c>
      <c r="F17" s="22" t="s">
        <v>90</v>
      </c>
      <c r="G17" s="22" t="s">
        <v>90</v>
      </c>
      <c r="H17" s="22"/>
      <c r="I17" s="22"/>
      <c r="J17" s="22"/>
      <c r="K17" s="22"/>
      <c r="L17" s="22" t="s">
        <v>90</v>
      </c>
      <c r="M17" s="22" t="s">
        <v>90</v>
      </c>
      <c r="N17" s="22"/>
      <c r="O17" s="22"/>
      <c r="P17" s="22"/>
      <c r="Q17" s="22"/>
      <c r="R17" s="22" t="s">
        <v>90</v>
      </c>
      <c r="S17" s="22" t="s">
        <v>90</v>
      </c>
      <c r="T17" s="22"/>
      <c r="U17" s="22"/>
      <c r="V17" s="22"/>
    </row>
    <row r="19" spans="1:22" x14ac:dyDescent="0.25">
      <c r="A19" s="21" t="s">
        <v>93</v>
      </c>
    </row>
    <row r="20" spans="1:22" x14ac:dyDescent="0.25">
      <c r="A20" s="21" t="s">
        <v>94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9C439-6066-4F92-9ACB-91EA80F00B77}">
  <dimension ref="A1:C22"/>
  <sheetViews>
    <sheetView workbookViewId="0">
      <selection activeCell="C22" sqref="C22:C23"/>
    </sheetView>
  </sheetViews>
  <sheetFormatPr baseColWidth="10" defaultRowHeight="15" x14ac:dyDescent="0.25"/>
  <cols>
    <col min="1" max="1" width="45" customWidth="1"/>
    <col min="2" max="3" width="24.5703125" customWidth="1"/>
    <col min="4" max="5" width="6.5703125" bestFit="1" customWidth="1"/>
    <col min="6" max="9" width="4" bestFit="1" customWidth="1"/>
    <col min="10" max="10" width="6.5703125" bestFit="1" customWidth="1"/>
    <col min="11" max="11" width="9.42578125" bestFit="1" customWidth="1"/>
    <col min="12" max="13" width="4" bestFit="1" customWidth="1"/>
    <col min="14" max="14" width="6.5703125" bestFit="1" customWidth="1"/>
    <col min="15" max="15" width="3.7109375" bestFit="1" customWidth="1"/>
    <col min="16" max="21" width="4" bestFit="1" customWidth="1"/>
  </cols>
  <sheetData>
    <row r="1" spans="1:3" x14ac:dyDescent="0.25">
      <c r="A1" s="25" t="s">
        <v>0</v>
      </c>
      <c r="B1" s="25" t="s">
        <v>95</v>
      </c>
      <c r="C1" s="25" t="s">
        <v>96</v>
      </c>
    </row>
    <row r="2" spans="1:3" x14ac:dyDescent="0.25">
      <c r="A2" t="s">
        <v>50</v>
      </c>
      <c r="B2" s="24" t="s">
        <v>103</v>
      </c>
      <c r="C2" s="2" t="s">
        <v>104</v>
      </c>
    </row>
    <row r="3" spans="1:3" x14ac:dyDescent="0.25">
      <c r="A3" t="s">
        <v>51</v>
      </c>
      <c r="B3" s="24" t="s">
        <v>98</v>
      </c>
      <c r="C3" s="2" t="s">
        <v>97</v>
      </c>
    </row>
    <row r="4" spans="1:3" x14ac:dyDescent="0.25">
      <c r="A4" t="s">
        <v>52</v>
      </c>
      <c r="B4" s="24" t="s">
        <v>98</v>
      </c>
      <c r="C4" s="2" t="s">
        <v>97</v>
      </c>
    </row>
    <row r="5" spans="1:3" x14ac:dyDescent="0.25">
      <c r="A5" t="s">
        <v>53</v>
      </c>
      <c r="B5" s="24" t="s">
        <v>98</v>
      </c>
      <c r="C5" s="2" t="s">
        <v>97</v>
      </c>
    </row>
    <row r="6" spans="1:3" x14ac:dyDescent="0.25">
      <c r="A6" t="s">
        <v>54</v>
      </c>
      <c r="B6" s="24" t="s">
        <v>99</v>
      </c>
      <c r="C6" s="2" t="s">
        <v>97</v>
      </c>
    </row>
    <row r="7" spans="1:3" x14ac:dyDescent="0.25">
      <c r="A7" t="s">
        <v>55</v>
      </c>
      <c r="B7" s="24" t="s">
        <v>99</v>
      </c>
      <c r="C7" s="2" t="s">
        <v>97</v>
      </c>
    </row>
    <row r="8" spans="1:3" x14ac:dyDescent="0.25">
      <c r="A8" t="s">
        <v>56</v>
      </c>
      <c r="B8" s="24" t="s">
        <v>100</v>
      </c>
      <c r="C8" s="2" t="s">
        <v>104</v>
      </c>
    </row>
    <row r="9" spans="1:3" x14ac:dyDescent="0.25">
      <c r="A9" t="s">
        <v>57</v>
      </c>
      <c r="B9" s="24" t="s">
        <v>100</v>
      </c>
      <c r="C9" s="2" t="s">
        <v>104</v>
      </c>
    </row>
    <row r="10" spans="1:3" x14ac:dyDescent="0.25">
      <c r="A10" t="s">
        <v>58</v>
      </c>
      <c r="B10" s="24" t="s">
        <v>100</v>
      </c>
      <c r="C10" s="2" t="s">
        <v>104</v>
      </c>
    </row>
    <row r="11" spans="1:3" x14ac:dyDescent="0.25">
      <c r="A11" t="s">
        <v>59</v>
      </c>
      <c r="B11" s="24" t="s">
        <v>100</v>
      </c>
      <c r="C11" s="2" t="s">
        <v>104</v>
      </c>
    </row>
    <row r="12" spans="1:3" x14ac:dyDescent="0.25">
      <c r="A12" t="s">
        <v>67</v>
      </c>
      <c r="B12" s="24" t="s">
        <v>101</v>
      </c>
      <c r="C12" s="2" t="s">
        <v>104</v>
      </c>
    </row>
    <row r="13" spans="1:3" x14ac:dyDescent="0.25">
      <c r="A13" t="s">
        <v>60</v>
      </c>
      <c r="B13" s="24" t="s">
        <v>101</v>
      </c>
      <c r="C13" s="2" t="s">
        <v>104</v>
      </c>
    </row>
    <row r="14" spans="1:3" x14ac:dyDescent="0.25">
      <c r="A14" t="s">
        <v>61</v>
      </c>
      <c r="B14" s="24" t="s">
        <v>103</v>
      </c>
      <c r="C14" s="2" t="s">
        <v>104</v>
      </c>
    </row>
    <row r="15" spans="1:3" x14ac:dyDescent="0.25">
      <c r="A15" t="s">
        <v>62</v>
      </c>
      <c r="B15" s="24" t="s">
        <v>101</v>
      </c>
      <c r="C15" s="2" t="s">
        <v>104</v>
      </c>
    </row>
    <row r="16" spans="1:3" x14ac:dyDescent="0.25">
      <c r="A16" t="s">
        <v>68</v>
      </c>
      <c r="B16" s="24" t="s">
        <v>101</v>
      </c>
      <c r="C16" s="2" t="s">
        <v>104</v>
      </c>
    </row>
    <row r="17" spans="1:3" x14ac:dyDescent="0.25">
      <c r="A17" t="s">
        <v>69</v>
      </c>
      <c r="B17" s="24" t="s">
        <v>103</v>
      </c>
      <c r="C17" s="2" t="s">
        <v>104</v>
      </c>
    </row>
    <row r="18" spans="1:3" x14ac:dyDescent="0.25">
      <c r="A18" t="s">
        <v>70</v>
      </c>
      <c r="B18" s="24" t="s">
        <v>101</v>
      </c>
      <c r="C18" s="2" t="s">
        <v>104</v>
      </c>
    </row>
    <row r="19" spans="1:3" x14ac:dyDescent="0.25">
      <c r="A19" t="s">
        <v>71</v>
      </c>
      <c r="B19" s="24" t="s">
        <v>101</v>
      </c>
      <c r="C19" s="2" t="s">
        <v>104</v>
      </c>
    </row>
    <row r="20" spans="1:3" x14ac:dyDescent="0.25">
      <c r="A20" t="s">
        <v>72</v>
      </c>
      <c r="B20" s="24" t="s">
        <v>101</v>
      </c>
      <c r="C20" s="2" t="s">
        <v>104</v>
      </c>
    </row>
    <row r="21" spans="1:3" x14ac:dyDescent="0.25">
      <c r="A21" t="s">
        <v>73</v>
      </c>
      <c r="B21" s="24" t="s">
        <v>101</v>
      </c>
      <c r="C21" s="2" t="s">
        <v>104</v>
      </c>
    </row>
    <row r="22" spans="1:3" x14ac:dyDescent="0.25">
      <c r="A22" t="s">
        <v>75</v>
      </c>
      <c r="B22" s="24" t="s">
        <v>102</v>
      </c>
      <c r="C22" s="2" t="s">
        <v>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INVENTARI LEGIO</vt:lpstr>
      <vt:lpstr>CALCUL LEGIO</vt:lpstr>
      <vt:lpstr>INVENTARI PLAGUES</vt:lpstr>
      <vt:lpstr>PLANNING PLAGUES</vt:lpstr>
      <vt:lpstr>RISCOS PLAGUES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Vilar</dc:creator>
  <cp:lastModifiedBy>David Vilar</cp:lastModifiedBy>
  <cp:lastPrinted>2025-09-23T16:24:03Z</cp:lastPrinted>
  <dcterms:created xsi:type="dcterms:W3CDTF">2024-03-21T13:01:22Z</dcterms:created>
  <dcterms:modified xsi:type="dcterms:W3CDTF">2025-10-01T06:49:50Z</dcterms:modified>
</cp:coreProperties>
</file>