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_Assessoraments\Assessoraments\2025\AS25-013 Legionel·losi i control de plagues - Aj. SALLENT\02_Editable\"/>
    </mc:Choice>
  </mc:AlternateContent>
  <xr:revisionPtr revIDLastSave="0" documentId="13_ncr:1_{59E76327-1A93-413F-ABEA-6A56964CF8E7}" xr6:coauthVersionLast="36" xr6:coauthVersionMax="36" xr10:uidLastSave="{00000000-0000-0000-0000-000000000000}"/>
  <bookViews>
    <workbookView xWindow="0" yWindow="0" windowWidth="28800" windowHeight="12225" activeTab="1" xr2:uid="{01F0B89F-46B6-426E-BC85-66FEB5AFE607}"/>
  </bookViews>
  <sheets>
    <sheet name="Criteri 1 Oferta Económica" sheetId="7" r:id="rId1"/>
    <sheet name="Criteri 2 Tarifa No Planificats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7" l="1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3" i="7"/>
  <c r="E8" i="8" l="1"/>
  <c r="G8" i="8" s="1"/>
  <c r="E7" i="8"/>
  <c r="G7" i="8" s="1"/>
  <c r="E6" i="8"/>
  <c r="G6" i="8" s="1"/>
  <c r="E5" i="8"/>
  <c r="G5" i="8" s="1"/>
  <c r="E4" i="8"/>
  <c r="G4" i="8" s="1"/>
  <c r="E3" i="8"/>
  <c r="D18" i="7"/>
  <c r="E9" i="8" l="1"/>
  <c r="G3" i="8"/>
  <c r="H6" i="8"/>
  <c r="I6" i="8"/>
  <c r="J6" i="8" s="1"/>
  <c r="K6" i="8" s="1"/>
  <c r="L6" i="8" s="1"/>
  <c r="I4" i="8"/>
  <c r="H4" i="8"/>
  <c r="I7" i="8"/>
  <c r="H7" i="8"/>
  <c r="I5" i="8"/>
  <c r="J5" i="8" s="1"/>
  <c r="K5" i="8" s="1"/>
  <c r="L5" i="8" s="1"/>
  <c r="H5" i="8"/>
  <c r="H8" i="8"/>
  <c r="I8" i="8"/>
  <c r="G9" i="8"/>
  <c r="H3" i="8"/>
  <c r="I3" i="8"/>
  <c r="J3" i="8" s="1"/>
  <c r="J4" i="8" l="1"/>
  <c r="K4" i="8" s="1"/>
  <c r="L4" i="8" s="1"/>
  <c r="J7" i="8"/>
  <c r="K7" i="8" s="1"/>
  <c r="L7" i="8" s="1"/>
  <c r="K3" i="8"/>
  <c r="J8" i="8"/>
  <c r="K8" i="8" s="1"/>
  <c r="L8" i="8" s="1"/>
  <c r="K9" i="8" l="1"/>
  <c r="L3" i="8"/>
  <c r="L9" i="8" s="1"/>
  <c r="J9" i="8"/>
  <c r="E17" i="7" l="1"/>
  <c r="D17" i="7"/>
  <c r="F17" i="7" l="1"/>
  <c r="E5" i="7"/>
  <c r="D5" i="7"/>
  <c r="E4" i="7"/>
  <c r="D4" i="7"/>
  <c r="F4" i="7" s="1"/>
  <c r="E7" i="7"/>
  <c r="D7" i="7"/>
  <c r="E10" i="7"/>
  <c r="D10" i="7"/>
  <c r="E12" i="7"/>
  <c r="D12" i="7"/>
  <c r="D14" i="7"/>
  <c r="E14" i="7"/>
  <c r="E11" i="7"/>
  <c r="D11" i="7"/>
  <c r="E8" i="7"/>
  <c r="D8" i="7"/>
  <c r="F14" i="7" l="1"/>
  <c r="F10" i="7"/>
  <c r="F11" i="7"/>
  <c r="F7" i="7"/>
  <c r="F8" i="7"/>
  <c r="F5" i="7"/>
  <c r="F12" i="7"/>
  <c r="E3" i="7"/>
  <c r="E6" i="7"/>
  <c r="E13" i="7"/>
  <c r="E18" i="7"/>
  <c r="E16" i="7"/>
  <c r="E15" i="7"/>
  <c r="E9" i="7"/>
  <c r="D6" i="7" l="1"/>
  <c r="F6" i="7" s="1"/>
  <c r="D9" i="7"/>
  <c r="F9" i="7" s="1"/>
  <c r="D13" i="7"/>
  <c r="F13" i="7" s="1"/>
  <c r="D15" i="7"/>
  <c r="D16" i="7"/>
  <c r="F16" i="7" s="1"/>
  <c r="F18" i="7"/>
  <c r="D3" i="7"/>
  <c r="F3" i="7" l="1"/>
  <c r="G19" i="7"/>
  <c r="F15" i="7"/>
  <c r="I19" i="7"/>
  <c r="K19" i="7"/>
  <c r="J19" i="7"/>
  <c r="W19" i="7"/>
  <c r="M19" i="7"/>
  <c r="X19" i="7"/>
  <c r="Q19" i="7"/>
  <c r="N19" i="7"/>
  <c r="Y19" i="7"/>
  <c r="R19" i="7"/>
  <c r="O19" i="7"/>
  <c r="Z19" i="7"/>
  <c r="P19" i="7"/>
  <c r="H19" i="7"/>
  <c r="S19" i="7"/>
  <c r="V19" i="7"/>
  <c r="T19" i="7"/>
  <c r="U19" i="7"/>
  <c r="L19" i="7"/>
  <c r="F19" i="7"/>
  <c r="F21" i="7" s="1"/>
  <c r="F22" i="7" l="1"/>
  <c r="F23" i="7" s="1"/>
  <c r="F25" i="7" l="1"/>
  <c r="F24" i="7"/>
  <c r="F27" i="7" l="1"/>
  <c r="F28" i="7" s="1"/>
  <c r="F29" i="7" s="1"/>
</calcChain>
</file>

<file path=xl/sharedStrings.xml><?xml version="1.0" encoding="utf-8"?>
<sst xmlns="http://schemas.openxmlformats.org/spreadsheetml/2006/main" count="218" uniqueCount="98">
  <si>
    <t>Serveis Planificats</t>
  </si>
  <si>
    <t>Preu (€/ut)</t>
  </si>
  <si>
    <t>%</t>
  </si>
  <si>
    <t xml:space="preserve">Despeses Generals </t>
  </si>
  <si>
    <t>Benefici Industrial</t>
  </si>
  <si>
    <t>Impost valor afegit IVA</t>
  </si>
  <si>
    <t>Preu ofert (IVA exclòs)</t>
  </si>
  <si>
    <t>Total Preu ofert (IVA inclòs)</t>
  </si>
  <si>
    <t>Preus a indicar al model d'oferta</t>
  </si>
  <si>
    <t>1era Anualitat</t>
  </si>
  <si>
    <t>Neteja i desinfecció de sistema de reg camp futbol (anual)</t>
  </si>
  <si>
    <t>Ut Totals</t>
  </si>
  <si>
    <t>Preu Totals (€/total)</t>
  </si>
  <si>
    <t>Total Serveis Planificats 1 anualitat</t>
  </si>
  <si>
    <t>Baixa lineal proposada</t>
  </si>
  <si>
    <t>Indicar baixa lineal oferta</t>
  </si>
  <si>
    <t>Total Serveis COSTOS DIRECTES 2on Any Contracte</t>
  </si>
  <si>
    <t>Total Serveis COSTOS DIRECTES 1er any Contracte</t>
  </si>
  <si>
    <t>Total Serveis COSTOS DIRECTES Durada inicial (2 anys) Contracte</t>
  </si>
  <si>
    <t>Ajuntament</t>
  </si>
  <si>
    <t>Escola Torres i Amat</t>
  </si>
  <si>
    <t>Escola Els Pins</t>
  </si>
  <si>
    <t>Llar d'infants l'Esquitx</t>
  </si>
  <si>
    <t>Residència Sant Bernat</t>
  </si>
  <si>
    <t>Centre de dia</t>
  </si>
  <si>
    <t>Pavelló d'esports</t>
  </si>
  <si>
    <t>Camp de futbol</t>
  </si>
  <si>
    <t>Club de Tennis</t>
  </si>
  <si>
    <t>Pavelló de Cabrianes</t>
  </si>
  <si>
    <t>Espai Cultural "Fàbrica Vella" - Cal Carreras</t>
  </si>
  <si>
    <t>Escola de Música</t>
  </si>
  <si>
    <t>Local Brigada</t>
  </si>
  <si>
    <t>Edifici Contramaestres</t>
  </si>
  <si>
    <t>La KSETA</t>
  </si>
  <si>
    <t>Policia</t>
  </si>
  <si>
    <t>Biblioteca</t>
  </si>
  <si>
    <t>Viver d'empreses</t>
  </si>
  <si>
    <t>Teatre Cabrianes</t>
  </si>
  <si>
    <t>General</t>
  </si>
  <si>
    <t>LEG5</t>
  </si>
  <si>
    <t>LEG6</t>
  </si>
  <si>
    <t>LEG7</t>
  </si>
  <si>
    <t>LEG8</t>
  </si>
  <si>
    <t>Revisió d'acumulador ACS (trimestral) &lt; 250 l</t>
  </si>
  <si>
    <t>LEG1.1</t>
  </si>
  <si>
    <t>LEG1.2</t>
  </si>
  <si>
    <t>LEG1.3</t>
  </si>
  <si>
    <t>LEG2.1</t>
  </si>
  <si>
    <t>LEG2.2</t>
  </si>
  <si>
    <t>LEG2.3</t>
  </si>
  <si>
    <t>LEG3.1</t>
  </si>
  <si>
    <t>LEG3.2</t>
  </si>
  <si>
    <t>LEG3.3</t>
  </si>
  <si>
    <t>LEG4.1</t>
  </si>
  <si>
    <t>LEG4.2</t>
  </si>
  <si>
    <t/>
  </si>
  <si>
    <t>LEG9</t>
  </si>
  <si>
    <t>Preu presa i transport conjunt mostres i analítiques legionel·la spp, aerobis totals i ferro (1)</t>
  </si>
  <si>
    <t>Formació personal propi Ajuntament per feines menors (2)</t>
  </si>
  <si>
    <t>Kit equipament mesura personal propi Ajuntament (2)</t>
  </si>
  <si>
    <t>Actuacions correctives (DAJ) (3)</t>
  </si>
  <si>
    <t>Redacció/revisió/actualització i implantació del PPCL i tasques llibre registre per instal·lació (anual) ≥ 33 punts terminals totals</t>
  </si>
  <si>
    <t>Redacció/revisió/actualització i implantació del PPCL i tasques llibre registre per instal·lació (anual) 10 ≤ punts terminals totals &lt; 33</t>
  </si>
  <si>
    <t>Redacció/revisió/actualització i implantació del PPCL i tasques llibre registre per instal·lació (anual) &lt; 10 punts terminals totals</t>
  </si>
  <si>
    <t>Revisió de tota la instal·lació aigua sanitària (AFCH i ACS) (anual) ≥ 33 punts terminals totals</t>
  </si>
  <si>
    <t>Revisió de tota la instal·lació aigua sanitària (AFCH i ACS) (anual) 10 ≤ punts terminals totals &lt; 33</t>
  </si>
  <si>
    <t>Revisió de tota la instal·lació aigua sanitària (AFCH i ACS) (anual) &lt; 10 punts terminals totals</t>
  </si>
  <si>
    <t>Neteja i desinfecció de tota la xarxa (AFCH i ACS) des de picatge fins terminals (anual) ≥ 33 punts terminals totals</t>
  </si>
  <si>
    <t>Neteja i desinfecció de tota la xarxa (AFCH i ACS) des de picatge fins terminals (anual) 10 ≤ punts terminals totals &lt; 33</t>
  </si>
  <si>
    <t>Neteja i desinfecció de tota la xarxa (AFCH i ACS) des de picatge fins terminals (anual) &lt; 10 punts terminals totals</t>
  </si>
  <si>
    <t>(1) Es determinarà idoneïtat tipus anàlisis sobre total de mostres (sent requerit sempre  legionel·la)</t>
  </si>
  <si>
    <t>(2) Aquestes prestacions es requeriran inicialment únicament a la primera anualitat del contracte</t>
  </si>
  <si>
    <t>Revisió d'acumulador ACS (trimestral) ≥ 250 l</t>
  </si>
  <si>
    <t>(3) Import màxim no SUBJECTE A BAIXA. Despesa a justificar (DAJ) amb pressupost segons tarifes ma d'obra, factures materials (en cas de no estar tarifat previament), o preus de tarifes de serveis planificats (segons model proposta Criteri 2)</t>
  </si>
  <si>
    <t>COLUMNA A OCULTAR</t>
  </si>
  <si>
    <t>Preu base 
(€/un amid)</t>
  </si>
  <si>
    <t>U</t>
  </si>
  <si>
    <t>Preu actuació tipus (€)</t>
  </si>
  <si>
    <t>Baixa Lineal 
(%)</t>
  </si>
  <si>
    <t>Costos directes (€)</t>
  </si>
  <si>
    <t>Despeses Generals</t>
  </si>
  <si>
    <t>Imports a indicar al model d'oferta</t>
  </si>
  <si>
    <t>LEG.MO.1</t>
  </si>
  <si>
    <t>MO - Preu hora efectiva oficial 1a en horari laboral (1)</t>
  </si>
  <si>
    <t>LEG.MO.2</t>
  </si>
  <si>
    <t>MO - Preu hora efectiva oficial 2a en horari laboral (1)</t>
  </si>
  <si>
    <t>LEG.MO.3</t>
  </si>
  <si>
    <t>MO - Preu hora efectiva ajudant en horari laboral (1)</t>
  </si>
  <si>
    <t>LEG_NP_1</t>
  </si>
  <si>
    <t>Neteja, desinfecció i hipertèrmia d'acumulador ACS ≥ 250 l</t>
  </si>
  <si>
    <t>LEG_NP_2</t>
  </si>
  <si>
    <t>Neteja, desinfecció i hipertèrmia d'acumulador ACS &lt; 250 l</t>
  </si>
  <si>
    <t>LEG_NP_3</t>
  </si>
  <si>
    <t>Preu per calibratge equips kit mesura (tots els components)</t>
  </si>
  <si>
    <t>Tots els preus inclouen desplaçaments i dietes, i productes i fungibles necessaris per la realització de les tasques.</t>
  </si>
  <si>
    <t>(1) En horari nocturn o festiu s’incrementarà un 20% aquest preu</t>
  </si>
  <si>
    <t>Tarifa serveis No Planificats</t>
  </si>
  <si>
    <t>Preus per justificació partida 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</si>
</sst>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164" formatCode="#,##0.0\ _€"/>
    <numFmt numFmtId="165" formatCode="0\ &quot;%&quot;"/>
    <numFmt numFmtId="166" formatCode="#,##0.00\ &quot;€/ut&quot;"/>
    <numFmt numFmtId="167" formatCode="#,##0\ &quot;ut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8" fontId="0" fillId="0" borderId="1" xfId="0" applyNumberFormat="1" applyFill="1" applyBorder="1" applyAlignment="1">
      <alignment horizontal="center"/>
    </xf>
    <xf numFmtId="8" fontId="0" fillId="0" borderId="2" xfId="0" applyNumberForma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10" fontId="3" fillId="3" borderId="5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8" fontId="2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8" fontId="4" fillId="2" borderId="1" xfId="0" applyNumberFormat="1" applyFont="1" applyFill="1" applyBorder="1" applyAlignment="1">
      <alignment horizontal="center"/>
    </xf>
    <xf numFmtId="8" fontId="4" fillId="2" borderId="3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6" fontId="0" fillId="0" borderId="1" xfId="0" applyNumberFormat="1" applyFill="1" applyBorder="1" applyAlignment="1">
      <alignment horizontal="center"/>
    </xf>
    <xf numFmtId="0" fontId="2" fillId="0" borderId="7" xfId="0" applyFont="1" applyFill="1" applyBorder="1" applyAlignment="1">
      <alignment horizontal="right" vertical="center"/>
    </xf>
    <xf numFmtId="8" fontId="2" fillId="0" borderId="1" xfId="0" applyNumberFormat="1" applyFont="1" applyFill="1" applyBorder="1" applyAlignment="1">
      <alignment horizontal="center"/>
    </xf>
    <xf numFmtId="164" fontId="0" fillId="0" borderId="0" xfId="0" applyNumberFormat="1"/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wrapText="1"/>
    </xf>
    <xf numFmtId="8" fontId="2" fillId="0" borderId="0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0" xfId="0" applyFont="1" applyAlignment="1">
      <alignment horizontal="left"/>
    </xf>
    <xf numFmtId="0" fontId="0" fillId="0" borderId="6" xfId="0" applyFill="1" applyBorder="1" applyAlignment="1">
      <alignment horizontal="center" wrapText="1"/>
    </xf>
    <xf numFmtId="6" fontId="0" fillId="0" borderId="6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textRotation="90"/>
    </xf>
    <xf numFmtId="6" fontId="0" fillId="0" borderId="1" xfId="0" applyNumberFormat="1" applyBorder="1" applyAlignment="1">
      <alignment textRotation="90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8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center" textRotation="90"/>
    </xf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 wrapText="1"/>
    </xf>
    <xf numFmtId="0" fontId="0" fillId="6" borderId="1" xfId="0" applyFill="1" applyBorder="1"/>
    <xf numFmtId="0" fontId="2" fillId="6" borderId="1" xfId="0" applyFont="1" applyFill="1" applyBorder="1"/>
    <xf numFmtId="8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9" fontId="3" fillId="3" borderId="1" xfId="1" applyFont="1" applyFill="1" applyBorder="1" applyAlignment="1" applyProtection="1">
      <alignment horizontal="center" vertical="center"/>
      <protection locked="0"/>
    </xf>
    <xf numFmtId="8" fontId="0" fillId="2" borderId="2" xfId="0" applyNumberForma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E3C66-FBFA-4E41-997D-8EC3CE6CAA4C}">
  <dimension ref="A1:AB34"/>
  <sheetViews>
    <sheetView topLeftCell="A10" zoomScale="85" zoomScaleNormal="85" workbookViewId="0">
      <selection activeCell="N38" sqref="N38"/>
    </sheetView>
  </sheetViews>
  <sheetFormatPr baseColWidth="10" defaultRowHeight="15" x14ac:dyDescent="0.25"/>
  <cols>
    <col min="1" max="1" width="6.5703125" customWidth="1"/>
    <col min="2" max="2" width="124.28515625" bestFit="1" customWidth="1"/>
    <col min="3" max="4" width="10.7109375" bestFit="1" customWidth="1"/>
    <col min="5" max="5" width="8.28515625" customWidth="1"/>
    <col min="6" max="6" width="13.5703125" customWidth="1"/>
    <col min="7" max="7" width="4.5703125" style="1" customWidth="1"/>
    <col min="8" max="26" width="6.28515625" style="1" customWidth="1"/>
  </cols>
  <sheetData>
    <row r="1" spans="1:28" ht="205.5" x14ac:dyDescent="0.45">
      <c r="B1" s="10" t="s">
        <v>0</v>
      </c>
      <c r="C1" s="49" t="s">
        <v>74</v>
      </c>
      <c r="G1" s="32" t="s">
        <v>38</v>
      </c>
      <c r="H1" s="32" t="s">
        <v>19</v>
      </c>
      <c r="I1" s="32" t="s">
        <v>20</v>
      </c>
      <c r="J1" s="32" t="s">
        <v>21</v>
      </c>
      <c r="K1" s="32" t="s">
        <v>22</v>
      </c>
      <c r="L1" s="32" t="s">
        <v>23</v>
      </c>
      <c r="M1" s="32" t="s">
        <v>24</v>
      </c>
      <c r="N1" s="32" t="s">
        <v>25</v>
      </c>
      <c r="O1" s="32" t="s">
        <v>26</v>
      </c>
      <c r="P1" s="32" t="s">
        <v>27</v>
      </c>
      <c r="Q1" s="32" t="s">
        <v>28</v>
      </c>
      <c r="R1" s="32" t="s">
        <v>29</v>
      </c>
      <c r="S1" s="32" t="s">
        <v>30</v>
      </c>
      <c r="T1" s="32" t="s">
        <v>31</v>
      </c>
      <c r="U1" s="32" t="s">
        <v>32</v>
      </c>
      <c r="V1" s="32" t="s">
        <v>33</v>
      </c>
      <c r="W1" s="32" t="s">
        <v>34</v>
      </c>
      <c r="X1" s="32" t="s">
        <v>35</v>
      </c>
      <c r="Y1" s="32" t="s">
        <v>36</v>
      </c>
      <c r="Z1" s="32" t="s">
        <v>37</v>
      </c>
    </row>
    <row r="2" spans="1:28" ht="31.5" x14ac:dyDescent="0.35">
      <c r="A2" s="5"/>
      <c r="B2" s="5"/>
      <c r="C2" s="16" t="s">
        <v>1</v>
      </c>
      <c r="D2" s="16" t="s">
        <v>1</v>
      </c>
      <c r="E2" s="25" t="s">
        <v>11</v>
      </c>
      <c r="F2" s="30" t="s">
        <v>12</v>
      </c>
      <c r="G2" s="42" t="s">
        <v>9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4"/>
    </row>
    <row r="3" spans="1:28" x14ac:dyDescent="0.25">
      <c r="A3" s="17" t="s">
        <v>44</v>
      </c>
      <c r="B3" s="17" t="s">
        <v>61</v>
      </c>
      <c r="C3" s="18">
        <v>200</v>
      </c>
      <c r="D3" s="18">
        <f t="shared" ref="D3:D18" si="0">ROUND((1-$F$26)*C3,2)</f>
        <v>200</v>
      </c>
      <c r="E3" s="16">
        <f>SUM(G3:Z3)</f>
        <v>6</v>
      </c>
      <c r="F3" s="31">
        <f t="shared" ref="F3:F18" si="1">ROUND(E3*D3,2)</f>
        <v>1200</v>
      </c>
      <c r="G3" s="16"/>
      <c r="H3" s="16" t="s">
        <v>55</v>
      </c>
      <c r="I3" s="16">
        <v>1</v>
      </c>
      <c r="J3" s="16" t="s">
        <v>55</v>
      </c>
      <c r="K3" s="16">
        <v>1</v>
      </c>
      <c r="L3" s="16">
        <v>1</v>
      </c>
      <c r="M3" s="16" t="s">
        <v>55</v>
      </c>
      <c r="N3" s="16">
        <v>1</v>
      </c>
      <c r="O3" s="16">
        <v>1</v>
      </c>
      <c r="P3" s="16" t="s">
        <v>55</v>
      </c>
      <c r="Q3" s="16" t="s">
        <v>55</v>
      </c>
      <c r="R3" s="16">
        <v>1</v>
      </c>
      <c r="S3" s="16" t="s">
        <v>55</v>
      </c>
      <c r="T3" s="16" t="s">
        <v>55</v>
      </c>
      <c r="U3" s="16" t="s">
        <v>55</v>
      </c>
      <c r="V3" s="16" t="s">
        <v>55</v>
      </c>
      <c r="W3" s="16" t="s">
        <v>55</v>
      </c>
      <c r="X3" s="16" t="s">
        <v>55</v>
      </c>
      <c r="Y3" s="16" t="s">
        <v>55</v>
      </c>
      <c r="Z3" s="16" t="s">
        <v>55</v>
      </c>
      <c r="AB3" t="str">
        <f>A3&amp;" - "&amp;B3</f>
        <v>LEG1.1 - Redacció/revisió/actualització i implantació del PPCL i tasques llibre registre per instal·lació (anual) ≥ 33 punts terminals totals</v>
      </c>
    </row>
    <row r="4" spans="1:28" x14ac:dyDescent="0.25">
      <c r="A4" s="17" t="s">
        <v>45</v>
      </c>
      <c r="B4" s="17" t="s">
        <v>62</v>
      </c>
      <c r="C4" s="18">
        <v>120</v>
      </c>
      <c r="D4" s="18">
        <f t="shared" si="0"/>
        <v>120</v>
      </c>
      <c r="E4" s="16">
        <f>SUM(G4:Z4)</f>
        <v>6</v>
      </c>
      <c r="F4" s="31">
        <f t="shared" ref="F4:F5" si="2">ROUND(E4*D4,2)</f>
        <v>720</v>
      </c>
      <c r="G4" s="16"/>
      <c r="H4" s="16">
        <v>1</v>
      </c>
      <c r="I4" s="16" t="s">
        <v>55</v>
      </c>
      <c r="J4" s="16">
        <v>1</v>
      </c>
      <c r="K4" s="16" t="s">
        <v>55</v>
      </c>
      <c r="L4" s="16" t="s">
        <v>55</v>
      </c>
      <c r="M4" s="16" t="s">
        <v>55</v>
      </c>
      <c r="N4" s="16" t="s">
        <v>55</v>
      </c>
      <c r="O4" s="16" t="s">
        <v>55</v>
      </c>
      <c r="P4" s="16">
        <v>1</v>
      </c>
      <c r="Q4" s="16">
        <v>1</v>
      </c>
      <c r="R4" s="16" t="s">
        <v>55</v>
      </c>
      <c r="S4" s="16" t="s">
        <v>55</v>
      </c>
      <c r="T4" s="16">
        <v>1</v>
      </c>
      <c r="U4" s="16">
        <v>1</v>
      </c>
      <c r="V4" s="16" t="s">
        <v>55</v>
      </c>
      <c r="W4" s="16" t="s">
        <v>55</v>
      </c>
      <c r="X4" s="16" t="s">
        <v>55</v>
      </c>
      <c r="Y4" s="16" t="s">
        <v>55</v>
      </c>
      <c r="Z4" s="16" t="s">
        <v>55</v>
      </c>
      <c r="AB4" t="str">
        <f t="shared" ref="AB4:AB18" si="3">A4&amp;" - "&amp;B4</f>
        <v>LEG1.2 - Redacció/revisió/actualització i implantació del PPCL i tasques llibre registre per instal·lació (anual) 10 ≤ punts terminals totals &lt; 33</v>
      </c>
    </row>
    <row r="5" spans="1:28" x14ac:dyDescent="0.25">
      <c r="A5" s="17" t="s">
        <v>46</v>
      </c>
      <c r="B5" s="17" t="s">
        <v>63</v>
      </c>
      <c r="C5" s="18">
        <v>90</v>
      </c>
      <c r="D5" s="18">
        <f t="shared" si="0"/>
        <v>90</v>
      </c>
      <c r="E5" s="16">
        <f>SUM(G5:Z5)</f>
        <v>7</v>
      </c>
      <c r="F5" s="31">
        <f t="shared" si="2"/>
        <v>630</v>
      </c>
      <c r="G5" s="16"/>
      <c r="H5" s="16" t="s">
        <v>55</v>
      </c>
      <c r="I5" s="16" t="s">
        <v>55</v>
      </c>
      <c r="J5" s="16" t="s">
        <v>55</v>
      </c>
      <c r="K5" s="16" t="s">
        <v>55</v>
      </c>
      <c r="L5" s="16" t="s">
        <v>55</v>
      </c>
      <c r="M5" s="16">
        <v>1</v>
      </c>
      <c r="N5" s="16" t="s">
        <v>55</v>
      </c>
      <c r="O5" s="16" t="s">
        <v>55</v>
      </c>
      <c r="P5" s="16" t="s">
        <v>55</v>
      </c>
      <c r="Q5" s="16" t="s">
        <v>55</v>
      </c>
      <c r="R5" s="16" t="s">
        <v>55</v>
      </c>
      <c r="S5" s="16">
        <v>1</v>
      </c>
      <c r="T5" s="16" t="s">
        <v>55</v>
      </c>
      <c r="U5" s="16" t="s">
        <v>55</v>
      </c>
      <c r="V5" s="16">
        <v>1</v>
      </c>
      <c r="W5" s="16">
        <v>1</v>
      </c>
      <c r="X5" s="16">
        <v>1</v>
      </c>
      <c r="Y5" s="16">
        <v>1</v>
      </c>
      <c r="Z5" s="16">
        <v>1</v>
      </c>
      <c r="AB5" t="str">
        <f t="shared" si="3"/>
        <v>LEG1.3 - Redacció/revisió/actualització i implantació del PPCL i tasques llibre registre per instal·lació (anual) &lt; 10 punts terminals totals</v>
      </c>
    </row>
    <row r="6" spans="1:28" x14ac:dyDescent="0.25">
      <c r="A6" s="17" t="s">
        <v>47</v>
      </c>
      <c r="B6" s="17" t="s">
        <v>64</v>
      </c>
      <c r="C6" s="18">
        <v>120</v>
      </c>
      <c r="D6" s="18">
        <f t="shared" si="0"/>
        <v>120</v>
      </c>
      <c r="E6" s="16">
        <f>SUM(G6:Z6)</f>
        <v>6</v>
      </c>
      <c r="F6" s="31">
        <f t="shared" si="1"/>
        <v>720</v>
      </c>
      <c r="G6" s="16"/>
      <c r="H6" s="16" t="s">
        <v>55</v>
      </c>
      <c r="I6" s="16">
        <v>1</v>
      </c>
      <c r="J6" s="16" t="s">
        <v>55</v>
      </c>
      <c r="K6" s="16">
        <v>1</v>
      </c>
      <c r="L6" s="16">
        <v>1</v>
      </c>
      <c r="M6" s="16" t="s">
        <v>55</v>
      </c>
      <c r="N6" s="16">
        <v>1</v>
      </c>
      <c r="O6" s="16">
        <v>1</v>
      </c>
      <c r="P6" s="16" t="s">
        <v>55</v>
      </c>
      <c r="Q6" s="16" t="s">
        <v>55</v>
      </c>
      <c r="R6" s="16">
        <v>1</v>
      </c>
      <c r="S6" s="16" t="s">
        <v>55</v>
      </c>
      <c r="T6" s="16" t="s">
        <v>55</v>
      </c>
      <c r="U6" s="16" t="s">
        <v>55</v>
      </c>
      <c r="V6" s="16" t="s">
        <v>55</v>
      </c>
      <c r="W6" s="16" t="s">
        <v>55</v>
      </c>
      <c r="X6" s="16" t="s">
        <v>55</v>
      </c>
      <c r="Y6" s="16" t="s">
        <v>55</v>
      </c>
      <c r="Z6" s="16" t="s">
        <v>55</v>
      </c>
      <c r="AB6" t="str">
        <f t="shared" si="3"/>
        <v>LEG2.1 - Revisió de tota la instal·lació aigua sanitària (AFCH i ACS) (anual) ≥ 33 punts terminals totals</v>
      </c>
    </row>
    <row r="7" spans="1:28" x14ac:dyDescent="0.25">
      <c r="A7" s="17" t="s">
        <v>48</v>
      </c>
      <c r="B7" s="17" t="s">
        <v>65</v>
      </c>
      <c r="C7" s="18">
        <v>80</v>
      </c>
      <c r="D7" s="18">
        <f t="shared" si="0"/>
        <v>80</v>
      </c>
      <c r="E7" s="16">
        <f>SUM(G7:Z7)</f>
        <v>6</v>
      </c>
      <c r="F7" s="31">
        <f t="shared" si="1"/>
        <v>480</v>
      </c>
      <c r="G7" s="16"/>
      <c r="H7" s="16">
        <v>1</v>
      </c>
      <c r="I7" s="16" t="s">
        <v>55</v>
      </c>
      <c r="J7" s="16">
        <v>1</v>
      </c>
      <c r="K7" s="16" t="s">
        <v>55</v>
      </c>
      <c r="L7" s="16" t="s">
        <v>55</v>
      </c>
      <c r="M7" s="16" t="s">
        <v>55</v>
      </c>
      <c r="N7" s="16" t="s">
        <v>55</v>
      </c>
      <c r="O7" s="16" t="s">
        <v>55</v>
      </c>
      <c r="P7" s="16">
        <v>1</v>
      </c>
      <c r="Q7" s="16">
        <v>1</v>
      </c>
      <c r="R7" s="16" t="s">
        <v>55</v>
      </c>
      <c r="S7" s="16" t="s">
        <v>55</v>
      </c>
      <c r="T7" s="16">
        <v>1</v>
      </c>
      <c r="U7" s="16">
        <v>1</v>
      </c>
      <c r="V7" s="16" t="s">
        <v>55</v>
      </c>
      <c r="W7" s="16" t="s">
        <v>55</v>
      </c>
      <c r="X7" s="16" t="s">
        <v>55</v>
      </c>
      <c r="Y7" s="16" t="s">
        <v>55</v>
      </c>
      <c r="Z7" s="16" t="s">
        <v>55</v>
      </c>
      <c r="AB7" t="str">
        <f t="shared" si="3"/>
        <v>LEG2.2 - Revisió de tota la instal·lació aigua sanitària (AFCH i ACS) (anual) 10 ≤ punts terminals totals &lt; 33</v>
      </c>
    </row>
    <row r="8" spans="1:28" x14ac:dyDescent="0.25">
      <c r="A8" s="17" t="s">
        <v>49</v>
      </c>
      <c r="B8" s="17" t="s">
        <v>66</v>
      </c>
      <c r="C8" s="18">
        <v>45</v>
      </c>
      <c r="D8" s="18">
        <f t="shared" si="0"/>
        <v>45</v>
      </c>
      <c r="E8" s="16">
        <f>SUM(G8:Z8)</f>
        <v>7</v>
      </c>
      <c r="F8" s="31">
        <f t="shared" ref="F8" si="4">ROUND(E8*D8,2)</f>
        <v>315</v>
      </c>
      <c r="G8" s="16"/>
      <c r="H8" s="16" t="s">
        <v>55</v>
      </c>
      <c r="I8" s="16" t="s">
        <v>55</v>
      </c>
      <c r="J8" s="16" t="s">
        <v>55</v>
      </c>
      <c r="K8" s="16" t="s">
        <v>55</v>
      </c>
      <c r="L8" s="16" t="s">
        <v>55</v>
      </c>
      <c r="M8" s="16">
        <v>1</v>
      </c>
      <c r="N8" s="16" t="s">
        <v>55</v>
      </c>
      <c r="O8" s="16" t="s">
        <v>55</v>
      </c>
      <c r="P8" s="16" t="s">
        <v>55</v>
      </c>
      <c r="Q8" s="16" t="s">
        <v>55</v>
      </c>
      <c r="R8" s="16" t="s">
        <v>55</v>
      </c>
      <c r="S8" s="16">
        <v>1</v>
      </c>
      <c r="T8" s="16" t="s">
        <v>55</v>
      </c>
      <c r="U8" s="16" t="s">
        <v>55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B8" t="str">
        <f t="shared" si="3"/>
        <v>LEG2.3 - Revisió de tota la instal·lació aigua sanitària (AFCH i ACS) (anual) &lt; 10 punts terminals totals</v>
      </c>
    </row>
    <row r="9" spans="1:28" x14ac:dyDescent="0.25">
      <c r="A9" s="17" t="s">
        <v>50</v>
      </c>
      <c r="B9" s="17" t="s">
        <v>67</v>
      </c>
      <c r="C9" s="18">
        <v>380</v>
      </c>
      <c r="D9" s="18">
        <f t="shared" si="0"/>
        <v>380</v>
      </c>
      <c r="E9" s="16">
        <f>SUM(G9:Z9)</f>
        <v>6</v>
      </c>
      <c r="F9" s="31">
        <f t="shared" si="1"/>
        <v>2280</v>
      </c>
      <c r="G9" s="16"/>
      <c r="H9" s="16" t="s">
        <v>55</v>
      </c>
      <c r="I9" s="16">
        <v>1</v>
      </c>
      <c r="J9" s="16" t="s">
        <v>55</v>
      </c>
      <c r="K9" s="16">
        <v>1</v>
      </c>
      <c r="L9" s="16">
        <v>1</v>
      </c>
      <c r="M9" s="16" t="s">
        <v>55</v>
      </c>
      <c r="N9" s="16">
        <v>1</v>
      </c>
      <c r="O9" s="16">
        <v>1</v>
      </c>
      <c r="P9" s="16" t="s">
        <v>55</v>
      </c>
      <c r="Q9" s="16" t="s">
        <v>55</v>
      </c>
      <c r="R9" s="16">
        <v>1</v>
      </c>
      <c r="S9" s="16" t="s">
        <v>55</v>
      </c>
      <c r="T9" s="16" t="s">
        <v>55</v>
      </c>
      <c r="U9" s="16" t="s">
        <v>55</v>
      </c>
      <c r="V9" s="16" t="s">
        <v>55</v>
      </c>
      <c r="W9" s="16" t="s">
        <v>55</v>
      </c>
      <c r="X9" s="16" t="s">
        <v>55</v>
      </c>
      <c r="Y9" s="16" t="s">
        <v>55</v>
      </c>
      <c r="Z9" s="16" t="s">
        <v>55</v>
      </c>
      <c r="AB9" t="str">
        <f t="shared" si="3"/>
        <v>LEG3.1 - Neteja i desinfecció de tota la xarxa (AFCH i ACS) des de picatge fins terminals (anual) ≥ 33 punts terminals totals</v>
      </c>
    </row>
    <row r="10" spans="1:28" x14ac:dyDescent="0.25">
      <c r="A10" s="17" t="s">
        <v>51</v>
      </c>
      <c r="B10" s="17" t="s">
        <v>68</v>
      </c>
      <c r="C10" s="18">
        <v>240</v>
      </c>
      <c r="D10" s="18">
        <f t="shared" si="0"/>
        <v>240</v>
      </c>
      <c r="E10" s="16">
        <f>SUM(G10:Z10)</f>
        <v>6</v>
      </c>
      <c r="F10" s="31">
        <f t="shared" si="1"/>
        <v>1440</v>
      </c>
      <c r="G10" s="16"/>
      <c r="H10" s="16">
        <v>1</v>
      </c>
      <c r="I10" s="16" t="s">
        <v>55</v>
      </c>
      <c r="J10" s="16">
        <v>1</v>
      </c>
      <c r="K10" s="16" t="s">
        <v>55</v>
      </c>
      <c r="L10" s="16" t="s">
        <v>55</v>
      </c>
      <c r="M10" s="16" t="s">
        <v>55</v>
      </c>
      <c r="N10" s="16" t="s">
        <v>55</v>
      </c>
      <c r="O10" s="16" t="s">
        <v>55</v>
      </c>
      <c r="P10" s="16">
        <v>1</v>
      </c>
      <c r="Q10" s="16">
        <v>1</v>
      </c>
      <c r="R10" s="16" t="s">
        <v>55</v>
      </c>
      <c r="S10" s="16" t="s">
        <v>55</v>
      </c>
      <c r="T10" s="16">
        <v>1</v>
      </c>
      <c r="U10" s="16">
        <v>1</v>
      </c>
      <c r="V10" s="16" t="s">
        <v>55</v>
      </c>
      <c r="W10" s="16" t="s">
        <v>55</v>
      </c>
      <c r="X10" s="16" t="s">
        <v>55</v>
      </c>
      <c r="Y10" s="16" t="s">
        <v>55</v>
      </c>
      <c r="Z10" s="16" t="s">
        <v>55</v>
      </c>
      <c r="AB10" t="str">
        <f t="shared" si="3"/>
        <v>LEG3.2 - Neteja i desinfecció de tota la xarxa (AFCH i ACS) des de picatge fins terminals (anual) 10 ≤ punts terminals totals &lt; 33</v>
      </c>
    </row>
    <row r="11" spans="1:28" x14ac:dyDescent="0.25">
      <c r="A11" s="17" t="s">
        <v>52</v>
      </c>
      <c r="B11" s="17" t="s">
        <v>69</v>
      </c>
      <c r="C11" s="18">
        <v>160</v>
      </c>
      <c r="D11" s="18">
        <f t="shared" si="0"/>
        <v>160</v>
      </c>
      <c r="E11" s="16">
        <f>SUM(G11:Z11)</f>
        <v>7</v>
      </c>
      <c r="F11" s="31">
        <f t="shared" ref="F11:F12" si="5">ROUND(E11*D11,2)</f>
        <v>1120</v>
      </c>
      <c r="G11" s="16"/>
      <c r="H11" s="16" t="s">
        <v>55</v>
      </c>
      <c r="I11" s="16" t="s">
        <v>55</v>
      </c>
      <c r="J11" s="16" t="s">
        <v>55</v>
      </c>
      <c r="K11" s="16" t="s">
        <v>55</v>
      </c>
      <c r="L11" s="16" t="s">
        <v>55</v>
      </c>
      <c r="M11" s="16">
        <v>1</v>
      </c>
      <c r="N11" s="16" t="s">
        <v>55</v>
      </c>
      <c r="O11" s="16" t="s">
        <v>55</v>
      </c>
      <c r="P11" s="16" t="s">
        <v>55</v>
      </c>
      <c r="Q11" s="16" t="s">
        <v>55</v>
      </c>
      <c r="R11" s="16" t="s">
        <v>55</v>
      </c>
      <c r="S11" s="16">
        <v>1</v>
      </c>
      <c r="T11" s="16" t="s">
        <v>55</v>
      </c>
      <c r="U11" s="16" t="s">
        <v>55</v>
      </c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B11" t="str">
        <f t="shared" si="3"/>
        <v>LEG3.3 - Neteja i desinfecció de tota la xarxa (AFCH i ACS) des de picatge fins terminals (anual) &lt; 10 punts terminals totals</v>
      </c>
    </row>
    <row r="12" spans="1:28" x14ac:dyDescent="0.25">
      <c r="A12" s="17" t="s">
        <v>53</v>
      </c>
      <c r="B12" s="17" t="s">
        <v>72</v>
      </c>
      <c r="C12" s="18">
        <v>45</v>
      </c>
      <c r="D12" s="18">
        <f t="shared" si="0"/>
        <v>45</v>
      </c>
      <c r="E12" s="16">
        <f>SUM(G12:Z12)</f>
        <v>8</v>
      </c>
      <c r="F12" s="31">
        <f t="shared" si="5"/>
        <v>360</v>
      </c>
      <c r="G12" s="16"/>
      <c r="H12" s="16"/>
      <c r="I12" s="16"/>
      <c r="J12" s="16"/>
      <c r="K12" s="16"/>
      <c r="L12" s="16"/>
      <c r="M12" s="16"/>
      <c r="N12" s="16"/>
      <c r="O12" s="16">
        <v>8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B12" t="str">
        <f t="shared" si="3"/>
        <v>LEG4.1 - Revisió d'acumulador ACS (trimestral) ≥ 250 l</v>
      </c>
    </row>
    <row r="13" spans="1:28" x14ac:dyDescent="0.25">
      <c r="A13" s="17" t="s">
        <v>54</v>
      </c>
      <c r="B13" s="17" t="s">
        <v>43</v>
      </c>
      <c r="C13" s="18">
        <v>18</v>
      </c>
      <c r="D13" s="18">
        <f t="shared" si="0"/>
        <v>18</v>
      </c>
      <c r="E13" s="16">
        <f>SUM(G13:Z13)</f>
        <v>108</v>
      </c>
      <c r="F13" s="31">
        <f t="shared" si="1"/>
        <v>1944</v>
      </c>
      <c r="G13" s="16"/>
      <c r="H13" s="16">
        <v>4</v>
      </c>
      <c r="I13" s="16">
        <v>16</v>
      </c>
      <c r="J13" s="16">
        <v>8</v>
      </c>
      <c r="K13" s="16">
        <v>12</v>
      </c>
      <c r="L13" s="16">
        <v>8</v>
      </c>
      <c r="M13" s="16"/>
      <c r="N13" s="16">
        <v>8</v>
      </c>
      <c r="O13" s="16"/>
      <c r="P13" s="16">
        <v>8</v>
      </c>
      <c r="Q13" s="16"/>
      <c r="R13" s="16">
        <v>16</v>
      </c>
      <c r="S13" s="16"/>
      <c r="T13" s="16">
        <v>8</v>
      </c>
      <c r="U13" s="16">
        <v>4</v>
      </c>
      <c r="V13" s="16"/>
      <c r="W13" s="16">
        <v>8</v>
      </c>
      <c r="X13" s="16">
        <v>4</v>
      </c>
      <c r="Y13" s="16">
        <v>4</v>
      </c>
      <c r="Z13" s="16"/>
      <c r="AB13" t="str">
        <f t="shared" si="3"/>
        <v>LEG4.2 - Revisió d'acumulador ACS (trimestral) &lt; 250 l</v>
      </c>
    </row>
    <row r="14" spans="1:28" x14ac:dyDescent="0.25">
      <c r="A14" s="17" t="s">
        <v>39</v>
      </c>
      <c r="B14" s="17" t="s">
        <v>10</v>
      </c>
      <c r="C14" s="18">
        <v>480</v>
      </c>
      <c r="D14" s="18">
        <f t="shared" si="0"/>
        <v>480</v>
      </c>
      <c r="E14" s="16">
        <f>SUM(G14:Z14)</f>
        <v>1</v>
      </c>
      <c r="F14" s="31">
        <f t="shared" si="1"/>
        <v>480</v>
      </c>
      <c r="G14" s="16"/>
      <c r="H14" s="16"/>
      <c r="I14" s="16"/>
      <c r="J14" s="16"/>
      <c r="K14" s="16"/>
      <c r="L14" s="16"/>
      <c r="M14" s="16"/>
      <c r="N14" s="16"/>
      <c r="O14" s="16">
        <v>1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B14" t="str">
        <f t="shared" si="3"/>
        <v>LEG5 - Neteja i desinfecció de sistema de reg camp futbol (anual)</v>
      </c>
    </row>
    <row r="15" spans="1:28" x14ac:dyDescent="0.25">
      <c r="A15" s="17" t="s">
        <v>40</v>
      </c>
      <c r="B15" s="17" t="s">
        <v>57</v>
      </c>
      <c r="C15" s="18">
        <v>52</v>
      </c>
      <c r="D15" s="18">
        <f t="shared" si="0"/>
        <v>52</v>
      </c>
      <c r="E15" s="16">
        <f>SUM(G15:Z15)</f>
        <v>296</v>
      </c>
      <c r="F15" s="31">
        <f t="shared" si="1"/>
        <v>15392</v>
      </c>
      <c r="G15" s="16"/>
      <c r="H15" s="16">
        <v>12</v>
      </c>
      <c r="I15" s="16">
        <v>28</v>
      </c>
      <c r="J15" s="16">
        <v>16</v>
      </c>
      <c r="K15" s="16">
        <v>32</v>
      </c>
      <c r="L15" s="16">
        <v>32</v>
      </c>
      <c r="M15" s="16">
        <v>8</v>
      </c>
      <c r="N15" s="16">
        <v>36</v>
      </c>
      <c r="O15" s="16">
        <v>28</v>
      </c>
      <c r="P15" s="16">
        <v>28</v>
      </c>
      <c r="Q15" s="16">
        <v>8</v>
      </c>
      <c r="R15" s="16">
        <v>32</v>
      </c>
      <c r="S15" s="16">
        <v>4</v>
      </c>
      <c r="T15" s="16">
        <v>16</v>
      </c>
      <c r="U15" s="16">
        <v>3</v>
      </c>
      <c r="V15" s="16">
        <v>1</v>
      </c>
      <c r="W15" s="16">
        <v>4</v>
      </c>
      <c r="X15" s="16">
        <v>3</v>
      </c>
      <c r="Y15" s="16">
        <v>3</v>
      </c>
      <c r="Z15" s="16">
        <v>2</v>
      </c>
      <c r="AB15" t="str">
        <f t="shared" si="3"/>
        <v>LEG6 - Preu presa i transport conjunt mostres i analítiques legionel·la spp, aerobis totals i ferro (1)</v>
      </c>
    </row>
    <row r="16" spans="1:28" x14ac:dyDescent="0.25">
      <c r="A16" s="17" t="s">
        <v>41</v>
      </c>
      <c r="B16" s="17" t="s">
        <v>58</v>
      </c>
      <c r="C16" s="18">
        <v>160</v>
      </c>
      <c r="D16" s="18">
        <f t="shared" si="0"/>
        <v>160</v>
      </c>
      <c r="E16" s="16">
        <f>SUM(G16:Z16)</f>
        <v>5</v>
      </c>
      <c r="F16" s="31">
        <f t="shared" si="1"/>
        <v>800</v>
      </c>
      <c r="G16" s="16">
        <v>5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B16" t="str">
        <f t="shared" si="3"/>
        <v>LEG7 - Formació personal propi Ajuntament per feines menors (2)</v>
      </c>
    </row>
    <row r="17" spans="1:28" x14ac:dyDescent="0.25">
      <c r="A17" s="17" t="s">
        <v>42</v>
      </c>
      <c r="B17" s="17" t="s">
        <v>59</v>
      </c>
      <c r="C17" s="18">
        <v>630</v>
      </c>
      <c r="D17" s="18">
        <f t="shared" si="0"/>
        <v>630</v>
      </c>
      <c r="E17" s="16">
        <f>SUM(G17:Z17)</f>
        <v>5</v>
      </c>
      <c r="F17" s="31">
        <f t="shared" ref="F17" si="6">ROUND(E17*D17,2)</f>
        <v>3150</v>
      </c>
      <c r="G17" s="16">
        <v>5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B17" t="str">
        <f t="shared" si="3"/>
        <v>LEG8 - Kit equipament mesura personal propi Ajuntament (2)</v>
      </c>
    </row>
    <row r="18" spans="1:28" x14ac:dyDescent="0.25">
      <c r="A18" s="17" t="s">
        <v>56</v>
      </c>
      <c r="B18" s="17" t="s">
        <v>60</v>
      </c>
      <c r="C18" s="18">
        <v>2500</v>
      </c>
      <c r="D18" s="18">
        <f>ROUND((1)*C18,2)</f>
        <v>2500</v>
      </c>
      <c r="E18" s="16">
        <f>SUM(G18:Z18)</f>
        <v>1</v>
      </c>
      <c r="F18" s="31">
        <f t="shared" si="1"/>
        <v>2500</v>
      </c>
      <c r="G18" s="16">
        <v>1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B18" t="str">
        <f t="shared" si="3"/>
        <v>LEG9 - Actuacions correctives (DAJ) (3)</v>
      </c>
    </row>
    <row r="19" spans="1:28" ht="36.75" x14ac:dyDescent="0.25">
      <c r="A19" s="27" t="s">
        <v>13</v>
      </c>
      <c r="B19" s="28"/>
      <c r="C19" s="28"/>
      <c r="D19" s="28"/>
      <c r="E19" s="26"/>
      <c r="F19" s="20">
        <f>SUM(F3:F18)</f>
        <v>33531</v>
      </c>
      <c r="G19" s="33">
        <f t="shared" ref="G19:Z19" si="7">SUMPRODUCT($D$3:$D$18,G3:G18)</f>
        <v>6450</v>
      </c>
      <c r="H19" s="33">
        <f t="shared" si="7"/>
        <v>1136</v>
      </c>
      <c r="I19" s="33">
        <f t="shared" si="7"/>
        <v>2444</v>
      </c>
      <c r="J19" s="33">
        <f t="shared" si="7"/>
        <v>1416</v>
      </c>
      <c r="K19" s="33">
        <f t="shared" si="7"/>
        <v>2580</v>
      </c>
      <c r="L19" s="33">
        <f t="shared" si="7"/>
        <v>2508</v>
      </c>
      <c r="M19" s="33">
        <f t="shared" si="7"/>
        <v>711</v>
      </c>
      <c r="N19" s="33">
        <f t="shared" si="7"/>
        <v>2716</v>
      </c>
      <c r="O19" s="33">
        <f t="shared" si="7"/>
        <v>2996</v>
      </c>
      <c r="P19" s="33">
        <f t="shared" si="7"/>
        <v>2040</v>
      </c>
      <c r="Q19" s="33">
        <f t="shared" si="7"/>
        <v>856</v>
      </c>
      <c r="R19" s="33">
        <f t="shared" si="7"/>
        <v>2652</v>
      </c>
      <c r="S19" s="33">
        <f t="shared" si="7"/>
        <v>503</v>
      </c>
      <c r="T19" s="33">
        <f t="shared" si="7"/>
        <v>1416</v>
      </c>
      <c r="U19" s="33">
        <f t="shared" si="7"/>
        <v>668</v>
      </c>
      <c r="V19" s="33">
        <f t="shared" si="7"/>
        <v>347</v>
      </c>
      <c r="W19" s="33">
        <f t="shared" si="7"/>
        <v>647</v>
      </c>
      <c r="X19" s="33">
        <f t="shared" si="7"/>
        <v>523</v>
      </c>
      <c r="Y19" s="33">
        <f t="shared" si="7"/>
        <v>523</v>
      </c>
      <c r="Z19" s="33">
        <f t="shared" si="7"/>
        <v>399</v>
      </c>
    </row>
    <row r="20" spans="1:28" x14ac:dyDescent="0.25">
      <c r="A20" s="23"/>
      <c r="B20" s="23"/>
      <c r="C20" s="22"/>
      <c r="D20" s="19"/>
      <c r="E20" s="24"/>
      <c r="F20" s="20"/>
      <c r="G20"/>
      <c r="H20"/>
      <c r="I20"/>
      <c r="J20" s="21"/>
      <c r="K20" s="21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8" x14ac:dyDescent="0.25">
      <c r="A21" s="36" t="s">
        <v>17</v>
      </c>
      <c r="B21" s="37"/>
      <c r="C21" s="37"/>
      <c r="D21" s="37"/>
      <c r="E21" s="38"/>
      <c r="F21" s="20">
        <f>F19</f>
        <v>33531</v>
      </c>
      <c r="M21" s="48"/>
    </row>
    <row r="22" spans="1:28" x14ac:dyDescent="0.25">
      <c r="A22" s="36" t="s">
        <v>16</v>
      </c>
      <c r="B22" s="37"/>
      <c r="C22" s="37"/>
      <c r="D22" s="37"/>
      <c r="E22" s="38"/>
      <c r="F22" s="20">
        <f>SUM(F3:F15)+F18</f>
        <v>29581</v>
      </c>
    </row>
    <row r="23" spans="1:28" x14ac:dyDescent="0.25">
      <c r="A23" s="39" t="s">
        <v>18</v>
      </c>
      <c r="B23" s="40"/>
      <c r="C23" s="40"/>
      <c r="D23" s="40"/>
      <c r="E23" s="41"/>
      <c r="F23" s="11">
        <f>F21+F22</f>
        <v>63112</v>
      </c>
    </row>
    <row r="24" spans="1:28" x14ac:dyDescent="0.25">
      <c r="B24" s="4" t="s">
        <v>3</v>
      </c>
      <c r="C24" s="3">
        <v>13</v>
      </c>
      <c r="D24" s="3">
        <v>13</v>
      </c>
      <c r="E24" s="3" t="s">
        <v>2</v>
      </c>
      <c r="F24" s="6">
        <f>ROUND(F$23*$D24/100,2)</f>
        <v>8204.56</v>
      </c>
    </row>
    <row r="25" spans="1:28" ht="15.75" thickBot="1" x14ac:dyDescent="0.3">
      <c r="B25" s="4" t="s">
        <v>4</v>
      </c>
      <c r="C25" s="3">
        <v>6</v>
      </c>
      <c r="D25" s="3">
        <v>6</v>
      </c>
      <c r="E25" s="3" t="s">
        <v>2</v>
      </c>
      <c r="F25" s="7">
        <f>ROUND(F$23*$D25/100,2)</f>
        <v>3786.72</v>
      </c>
    </row>
    <row r="26" spans="1:28" ht="15.75" thickBot="1" x14ac:dyDescent="0.3">
      <c r="B26" s="12" t="s">
        <v>14</v>
      </c>
      <c r="C26" s="3"/>
      <c r="D26" s="3"/>
      <c r="E26" s="3"/>
      <c r="F26" s="9">
        <v>0</v>
      </c>
      <c r="G26" s="45" t="s">
        <v>15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8" ht="15.75" x14ac:dyDescent="0.25">
      <c r="B27" s="13" t="s">
        <v>6</v>
      </c>
      <c r="F27" s="15">
        <f>F23+F24+F25</f>
        <v>75103.28</v>
      </c>
      <c r="G27" s="34" t="s">
        <v>8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8" x14ac:dyDescent="0.25">
      <c r="B28" s="4" t="s">
        <v>5</v>
      </c>
      <c r="C28" s="3">
        <v>21</v>
      </c>
      <c r="D28" s="3">
        <v>21</v>
      </c>
      <c r="E28" s="3" t="s">
        <v>2</v>
      </c>
      <c r="F28" s="8">
        <f>ROUND(F$27*$D28/100,2)</f>
        <v>15771.69</v>
      </c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8" ht="15.75" x14ac:dyDescent="0.25">
      <c r="B29" s="13" t="s">
        <v>7</v>
      </c>
      <c r="F29" s="14">
        <f>F27+F28</f>
        <v>90874.97</v>
      </c>
      <c r="G29" s="3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1" spans="1:28" s="1" customFormat="1" x14ac:dyDescent="0.25">
      <c r="A31"/>
      <c r="B31" s="3"/>
      <c r="C31"/>
      <c r="D31"/>
      <c r="E31"/>
      <c r="F31"/>
    </row>
    <row r="32" spans="1:28" s="1" customFormat="1" x14ac:dyDescent="0.25">
      <c r="A32"/>
      <c r="B32" s="29" t="s">
        <v>70</v>
      </c>
      <c r="C32"/>
      <c r="D32"/>
      <c r="E32"/>
      <c r="F32"/>
    </row>
    <row r="33" spans="1:6" s="1" customFormat="1" x14ac:dyDescent="0.25">
      <c r="A33"/>
      <c r="B33" s="29" t="s">
        <v>71</v>
      </c>
      <c r="C33"/>
      <c r="D33"/>
      <c r="E33"/>
      <c r="F33" s="2"/>
    </row>
    <row r="34" spans="1:6" ht="30" x14ac:dyDescent="0.25">
      <c r="B34" s="47" t="s">
        <v>73</v>
      </c>
    </row>
  </sheetData>
  <mergeCells count="6">
    <mergeCell ref="G27:Z29"/>
    <mergeCell ref="A21:E21"/>
    <mergeCell ref="A22:E22"/>
    <mergeCell ref="A23:E23"/>
    <mergeCell ref="G2:Z2"/>
    <mergeCell ref="G26:Z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C099-FC47-4F3D-A4C7-A20744EC8795}">
  <sheetPr>
    <pageSetUpPr fitToPage="1"/>
  </sheetPr>
  <dimension ref="A1:L1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9" sqref="J9"/>
    </sheetView>
  </sheetViews>
  <sheetFormatPr baseColWidth="10" defaultRowHeight="15" x14ac:dyDescent="0.25"/>
  <cols>
    <col min="1" max="1" width="9.7109375" bestFit="1" customWidth="1"/>
    <col min="2" max="2" width="72.5703125" customWidth="1"/>
    <col min="3" max="3" width="14.7109375" customWidth="1"/>
    <col min="5" max="5" width="11.42578125" customWidth="1"/>
    <col min="6" max="6" width="8.85546875" customWidth="1"/>
    <col min="7" max="7" width="13.7109375" bestFit="1" customWidth="1"/>
    <col min="8" max="8" width="15.28515625" customWidth="1"/>
  </cols>
  <sheetData>
    <row r="1" spans="1:12" ht="48" x14ac:dyDescent="0.45">
      <c r="B1" s="50" t="s">
        <v>96</v>
      </c>
      <c r="C1" s="51" t="s">
        <v>75</v>
      </c>
      <c r="D1" s="51" t="s">
        <v>76</v>
      </c>
      <c r="E1" s="51" t="s">
        <v>77</v>
      </c>
      <c r="F1" s="51" t="s">
        <v>78</v>
      </c>
      <c r="G1" s="51" t="s">
        <v>79</v>
      </c>
      <c r="H1" s="51" t="s">
        <v>80</v>
      </c>
      <c r="I1" s="51" t="s">
        <v>4</v>
      </c>
      <c r="J1" s="51" t="s">
        <v>6</v>
      </c>
      <c r="K1" s="51" t="s">
        <v>5</v>
      </c>
      <c r="L1" s="51" t="s">
        <v>7</v>
      </c>
    </row>
    <row r="2" spans="1:12" x14ac:dyDescent="0.25">
      <c r="A2" s="52"/>
      <c r="B2" s="53" t="s">
        <v>97</v>
      </c>
      <c r="C2" s="54"/>
      <c r="D2" s="54"/>
      <c r="E2" s="54"/>
      <c r="F2" s="54"/>
      <c r="G2" s="54"/>
      <c r="H2" s="55">
        <v>13</v>
      </c>
      <c r="I2" s="55">
        <v>6</v>
      </c>
      <c r="J2" s="56"/>
      <c r="K2" s="55">
        <v>21</v>
      </c>
      <c r="L2" s="54"/>
    </row>
    <row r="3" spans="1:12" x14ac:dyDescent="0.25">
      <c r="A3" s="57" t="s">
        <v>82</v>
      </c>
      <c r="B3" s="57" t="s">
        <v>83</v>
      </c>
      <c r="C3" s="58">
        <v>37.799999999999997</v>
      </c>
      <c r="D3" s="59">
        <v>16</v>
      </c>
      <c r="E3" s="60">
        <f t="shared" ref="E3:E8" si="0">ROUND(D3*C3,2)</f>
        <v>604.79999999999995</v>
      </c>
      <c r="F3" s="61">
        <v>0</v>
      </c>
      <c r="G3" s="60">
        <f>ROUND(E3*(1-$F3),2)</f>
        <v>604.79999999999995</v>
      </c>
      <c r="H3" s="60">
        <f>ROUND(H$2*$G3/100,2)</f>
        <v>78.62</v>
      </c>
      <c r="I3" s="60">
        <f>ROUND(I$2*$G3/100,2)</f>
        <v>36.29</v>
      </c>
      <c r="J3" s="60">
        <f>I3+H3+G3</f>
        <v>719.70999999999992</v>
      </c>
      <c r="K3" s="60">
        <f>ROUND(K$2*$J3/100,2)</f>
        <v>151.13999999999999</v>
      </c>
      <c r="L3" s="60">
        <f>K3+J3</f>
        <v>870.84999999999991</v>
      </c>
    </row>
    <row r="4" spans="1:12" x14ac:dyDescent="0.25">
      <c r="A4" s="57" t="s">
        <v>84</v>
      </c>
      <c r="B4" s="57" t="s">
        <v>85</v>
      </c>
      <c r="C4" s="58">
        <v>29.4</v>
      </c>
      <c r="D4" s="59">
        <v>8</v>
      </c>
      <c r="E4" s="60">
        <f t="shared" si="0"/>
        <v>235.2</v>
      </c>
      <c r="F4" s="61">
        <v>0</v>
      </c>
      <c r="G4" s="60">
        <f t="shared" ref="G4:G6" si="1">ROUND(E4*(1-$F4),2)</f>
        <v>235.2</v>
      </c>
      <c r="H4" s="60">
        <f t="shared" ref="H4:I8" si="2">ROUND(H$2*$G4/100,2)</f>
        <v>30.58</v>
      </c>
      <c r="I4" s="60">
        <f t="shared" si="2"/>
        <v>14.11</v>
      </c>
      <c r="J4" s="60">
        <f t="shared" ref="J4:J6" si="3">I4+H4+G4</f>
        <v>279.89</v>
      </c>
      <c r="K4" s="60">
        <f t="shared" ref="K4:K8" si="4">ROUND(K$2*$J4/100,2)</f>
        <v>58.78</v>
      </c>
      <c r="L4" s="60">
        <f t="shared" ref="L4:L6" si="5">K4+J4</f>
        <v>338.66999999999996</v>
      </c>
    </row>
    <row r="5" spans="1:12" x14ac:dyDescent="0.25">
      <c r="A5" s="57" t="s">
        <v>86</v>
      </c>
      <c r="B5" s="57" t="s">
        <v>87</v>
      </c>
      <c r="C5" s="58">
        <v>21</v>
      </c>
      <c r="D5" s="59">
        <v>8</v>
      </c>
      <c r="E5" s="60">
        <f t="shared" si="0"/>
        <v>168</v>
      </c>
      <c r="F5" s="61">
        <v>0</v>
      </c>
      <c r="G5" s="60">
        <f t="shared" si="1"/>
        <v>168</v>
      </c>
      <c r="H5" s="60">
        <f t="shared" si="2"/>
        <v>21.84</v>
      </c>
      <c r="I5" s="60">
        <f t="shared" si="2"/>
        <v>10.08</v>
      </c>
      <c r="J5" s="60">
        <f t="shared" si="3"/>
        <v>199.92000000000002</v>
      </c>
      <c r="K5" s="60">
        <f t="shared" si="4"/>
        <v>41.98</v>
      </c>
      <c r="L5" s="60">
        <f t="shared" si="5"/>
        <v>241.9</v>
      </c>
    </row>
    <row r="6" spans="1:12" x14ac:dyDescent="0.25">
      <c r="A6" s="57" t="s">
        <v>88</v>
      </c>
      <c r="B6" s="57" t="s">
        <v>89</v>
      </c>
      <c r="C6" s="58">
        <v>245</v>
      </c>
      <c r="D6" s="59">
        <v>2</v>
      </c>
      <c r="E6" s="60">
        <f t="shared" si="0"/>
        <v>490</v>
      </c>
      <c r="F6" s="61">
        <v>0</v>
      </c>
      <c r="G6" s="60">
        <f t="shared" si="1"/>
        <v>490</v>
      </c>
      <c r="H6" s="60">
        <f t="shared" si="2"/>
        <v>63.7</v>
      </c>
      <c r="I6" s="60">
        <f t="shared" si="2"/>
        <v>29.4</v>
      </c>
      <c r="J6" s="60">
        <f t="shared" si="3"/>
        <v>583.1</v>
      </c>
      <c r="K6" s="60">
        <f t="shared" si="4"/>
        <v>122.45</v>
      </c>
      <c r="L6" s="60">
        <f t="shared" si="5"/>
        <v>705.55000000000007</v>
      </c>
    </row>
    <row r="7" spans="1:12" x14ac:dyDescent="0.25">
      <c r="A7" s="57" t="s">
        <v>90</v>
      </c>
      <c r="B7" s="57" t="s">
        <v>91</v>
      </c>
      <c r="C7" s="58">
        <v>155</v>
      </c>
      <c r="D7" s="59">
        <v>5</v>
      </c>
      <c r="E7" s="60">
        <f t="shared" si="0"/>
        <v>775</v>
      </c>
      <c r="F7" s="61">
        <v>0</v>
      </c>
      <c r="G7" s="60">
        <f>ROUND(E7*(1-$F7),2)</f>
        <v>775</v>
      </c>
      <c r="H7" s="60">
        <f>ROUND(H$2*$G7/100,2)</f>
        <v>100.75</v>
      </c>
      <c r="I7" s="60">
        <f>ROUND(I$2*$G7/100,2)</f>
        <v>46.5</v>
      </c>
      <c r="J7" s="60">
        <f>I7+H7+G7</f>
        <v>922.25</v>
      </c>
      <c r="K7" s="60">
        <f>ROUND(K$2*$J7/100,2)</f>
        <v>193.67</v>
      </c>
      <c r="L7" s="60">
        <f>K7+J7</f>
        <v>1115.92</v>
      </c>
    </row>
    <row r="8" spans="1:12" x14ac:dyDescent="0.25">
      <c r="A8" s="57" t="s">
        <v>92</v>
      </c>
      <c r="B8" s="57" t="s">
        <v>93</v>
      </c>
      <c r="C8" s="58">
        <v>270</v>
      </c>
      <c r="D8" s="59">
        <v>1</v>
      </c>
      <c r="E8" s="60">
        <f t="shared" si="0"/>
        <v>270</v>
      </c>
      <c r="F8" s="61">
        <v>0</v>
      </c>
      <c r="G8" s="60">
        <f t="shared" ref="G8" si="6">ROUND(E8*(1-$F8),2)</f>
        <v>270</v>
      </c>
      <c r="H8" s="60">
        <f t="shared" si="2"/>
        <v>35.1</v>
      </c>
      <c r="I8" s="60">
        <f t="shared" si="2"/>
        <v>16.2</v>
      </c>
      <c r="J8" s="60">
        <f t="shared" ref="J8" si="7">I8+H8+G8</f>
        <v>321.3</v>
      </c>
      <c r="K8" s="60">
        <f t="shared" si="4"/>
        <v>67.47</v>
      </c>
      <c r="L8" s="60">
        <f t="shared" ref="L8" si="8">K8+J8</f>
        <v>388.77</v>
      </c>
    </row>
    <row r="9" spans="1:12" ht="15.75" thickBot="1" x14ac:dyDescent="0.3">
      <c r="B9" s="66"/>
      <c r="E9" s="60">
        <f>SUM(E3:E8)</f>
        <v>2543</v>
      </c>
      <c r="G9" s="60">
        <f>SUM(G3:G8)</f>
        <v>2543</v>
      </c>
      <c r="J9" s="62">
        <f>SUM(J3:J8)</f>
        <v>3026.17</v>
      </c>
      <c r="K9" s="62">
        <f>SUM(K3:K8)</f>
        <v>635.49</v>
      </c>
      <c r="L9" s="62">
        <f>SUM(L3:L8)</f>
        <v>3661.6600000000003</v>
      </c>
    </row>
    <row r="10" spans="1:12" ht="15.75" thickBot="1" x14ac:dyDescent="0.3">
      <c r="B10" s="67"/>
      <c r="J10" s="63" t="s">
        <v>81</v>
      </c>
      <c r="K10" s="64"/>
      <c r="L10" s="65"/>
    </row>
    <row r="12" spans="1:12" x14ac:dyDescent="0.25">
      <c r="B12" t="s">
        <v>94</v>
      </c>
    </row>
    <row r="13" spans="1:12" x14ac:dyDescent="0.25">
      <c r="B13" t="s">
        <v>95</v>
      </c>
    </row>
  </sheetData>
  <mergeCells count="2">
    <mergeCell ref="B9:B10"/>
    <mergeCell ref="J10:L10"/>
  </mergeCells>
  <dataValidations count="1">
    <dataValidation type="decimal" allowBlank="1" showInputMessage="1" showErrorMessage="1" sqref="F3:F8" xr:uid="{F0FA8DFC-84D5-4144-ABFC-60051E6E6B34}">
      <formula1>0</formula1>
      <formula2>1</formula2>
    </dataValidation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 1 Oferta Económica</vt:lpstr>
      <vt:lpstr>Criteri 2 Tarifa No Planificats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Vilar</dc:creator>
  <cp:lastModifiedBy>David Vilar</cp:lastModifiedBy>
  <dcterms:created xsi:type="dcterms:W3CDTF">2024-04-05T14:48:04Z</dcterms:created>
  <dcterms:modified xsi:type="dcterms:W3CDTF">2025-09-30T16:40:26Z</dcterms:modified>
</cp:coreProperties>
</file>