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QUOTA\ADMINISTRACIO\CONTRACTACIÓ\Plecs 2026\002_260000XX (OBERT H - S0035) AM GDS Decidim\5.- Penjar\"/>
    </mc:Choice>
  </mc:AlternateContent>
  <xr:revisionPtr revIDLastSave="0" documentId="8_{ACB874A8-E44E-489C-A3BF-826EA88A2EAB}" xr6:coauthVersionLast="47" xr6:coauthVersionMax="47" xr10:uidLastSave="{00000000-0000-0000-0000-000000000000}"/>
  <bookViews>
    <workbookView xWindow="-60" yWindow="-60" windowWidth="28920" windowHeight="15600" tabRatio="718" activeTab="2" xr2:uid="{00000000-000D-0000-FFFF-FFFF00000000}"/>
  </bookViews>
  <sheets>
    <sheet name="Càlcul pressupost " sheetId="14" r:id="rId1"/>
    <sheet name="Perfils" sheetId="4" r:id="rId2"/>
    <sheet name="Taules IJ" sheetId="11" r:id="rId3"/>
    <sheet name="Infraestructura" sheetId="16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'Càlcul pressupost '!$20:$27</definedName>
    <definedName name="C_Despesa" localSheetId="3">'[1]Dades auxiliars'!$N$1:$N$9</definedName>
    <definedName name="C_Despesa">'[2]Dades auxiliars'!$N$1:$N$9</definedName>
    <definedName name="Dades_Servei" localSheetId="3">'[3]Dades auxiliars'!$A$1:$J$262</definedName>
    <definedName name="Dades_Servei">'[4]Dades auxiliars'!$A$1:$J$262</definedName>
    <definedName name="T_Despesa" localSheetId="3">'[1]Dades auxiliars'!$M$1:$M$5</definedName>
    <definedName name="T_Despesa">'[2]Dades auxiliars'!$M$1:$M$5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4" l="1"/>
  <c r="E3" i="4"/>
  <c r="Y26" i="14" l="1"/>
  <c r="Y25" i="14"/>
  <c r="B3" i="14"/>
  <c r="W26" i="14" l="1"/>
  <c r="W23" i="14"/>
  <c r="W22" i="14"/>
  <c r="W21" i="14"/>
  <c r="I22" i="14"/>
  <c r="I21" i="14"/>
  <c r="I24" i="14"/>
  <c r="W24" i="14" s="1"/>
  <c r="I23" i="14"/>
  <c r="H12" i="4"/>
  <c r="H7" i="4"/>
  <c r="E11" i="4"/>
  <c r="F11" i="4" s="1"/>
  <c r="G11" i="4" s="1"/>
  <c r="E6" i="4"/>
  <c r="F6" i="4" s="1"/>
  <c r="G6" i="4" s="1"/>
  <c r="F3" i="4"/>
  <c r="G3" i="4" s="1"/>
  <c r="E4" i="4"/>
  <c r="F4" i="4" s="1"/>
  <c r="G4" i="4" s="1"/>
  <c r="E5" i="4"/>
  <c r="F5" i="4" s="1"/>
  <c r="G5" i="4" s="1"/>
  <c r="G7" i="4" l="1"/>
  <c r="W27" i="14"/>
  <c r="Y24" i="14" l="1"/>
  <c r="Y23" i="14"/>
  <c r="Y22" i="14"/>
  <c r="Y21" i="14"/>
  <c r="S24" i="14"/>
  <c r="S23" i="14"/>
  <c r="S22" i="14"/>
  <c r="S21" i="14"/>
  <c r="P27" i="14" l="1"/>
  <c r="U27" i="14" l="1"/>
  <c r="B4" i="14" l="1"/>
  <c r="B5" i="14" s="1"/>
  <c r="E2" i="14"/>
  <c r="E4" i="14" s="1"/>
  <c r="T24" i="14" l="1"/>
  <c r="T23" i="14"/>
  <c r="T22" i="14"/>
  <c r="T21" i="14"/>
  <c r="H3" i="14"/>
  <c r="C73" i="11"/>
  <c r="C74" i="11" s="1"/>
  <c r="B69" i="11"/>
  <c r="B70" i="11" s="1"/>
  <c r="H4" i="14" l="1"/>
  <c r="F31" i="4" l="1"/>
  <c r="G31" i="4" s="1"/>
  <c r="F30" i="4"/>
  <c r="G30" i="4" s="1"/>
  <c r="F29" i="4"/>
  <c r="G29" i="4" s="1"/>
  <c r="F28" i="4"/>
  <c r="G28" i="4" s="1"/>
  <c r="E20" i="4" l="1"/>
  <c r="E19" i="4"/>
  <c r="E18" i="4"/>
  <c r="E17" i="4"/>
  <c r="E15" i="4"/>
  <c r="E14" i="4"/>
  <c r="E13" i="4"/>
  <c r="E10" i="4"/>
  <c r="E9" i="4"/>
  <c r="E8" i="4"/>
  <c r="E5" i="14"/>
  <c r="H21" i="4" l="1"/>
  <c r="F20" i="4"/>
  <c r="G20" i="4" s="1"/>
  <c r="H16" i="4" l="1"/>
  <c r="F19" i="4" l="1"/>
  <c r="F18" i="4"/>
  <c r="F17" i="4"/>
  <c r="F15" i="4"/>
  <c r="F14" i="4"/>
  <c r="F13" i="4"/>
  <c r="F10" i="4"/>
  <c r="F9" i="4"/>
  <c r="F8" i="4"/>
  <c r="F21" i="4" l="1"/>
  <c r="F12" i="4"/>
  <c r="F16" i="4"/>
  <c r="F7" i="4"/>
  <c r="G19" i="4" l="1"/>
  <c r="G18" i="4"/>
  <c r="G17" i="4"/>
  <c r="G15" i="4"/>
  <c r="G14" i="4"/>
  <c r="G13" i="4"/>
  <c r="G10" i="4"/>
  <c r="G9" i="4"/>
  <c r="G8" i="4"/>
  <c r="G12" i="4" l="1"/>
  <c r="G21" i="4"/>
  <c r="G16" i="4"/>
  <c r="N36" i="16"/>
  <c r="P36" i="16" s="1"/>
  <c r="N35" i="16"/>
  <c r="P35" i="16" s="1"/>
  <c r="J23" i="14" l="1"/>
  <c r="V23" i="14" s="1"/>
  <c r="J21" i="14"/>
  <c r="V21" i="14" s="1"/>
  <c r="Q26" i="14"/>
  <c r="Q24" i="14"/>
  <c r="Q23" i="14"/>
  <c r="Q22" i="14"/>
  <c r="Q21" i="14"/>
  <c r="Q25" i="14"/>
  <c r="J22" i="14"/>
  <c r="V22" i="14" s="1"/>
  <c r="O23" i="16"/>
  <c r="J24" i="14"/>
  <c r="V24" i="14" s="1"/>
  <c r="G22" i="14"/>
  <c r="G21" i="14"/>
  <c r="H21" i="14" s="1"/>
  <c r="G23" i="14"/>
  <c r="G24" i="14"/>
  <c r="M22" i="14"/>
  <c r="M23" i="14"/>
  <c r="M24" i="14"/>
  <c r="M21" i="14"/>
  <c r="O48" i="16"/>
  <c r="P48" i="16" s="1"/>
  <c r="O47" i="16"/>
  <c r="P47" i="16" s="1"/>
  <c r="O46" i="16"/>
  <c r="P46" i="16" s="1"/>
  <c r="R26" i="14" l="1"/>
  <c r="V27" i="14"/>
  <c r="H5" i="14"/>
  <c r="G5" i="14"/>
  <c r="F5" i="14"/>
  <c r="R27" i="14" l="1"/>
  <c r="E14" i="14" s="1"/>
  <c r="D9" i="11" s="1"/>
  <c r="B9" i="11" s="1"/>
  <c r="C9" i="11" s="1"/>
  <c r="X26" i="14"/>
  <c r="G4" i="14"/>
  <c r="F4" i="14"/>
  <c r="F14" i="14" l="1"/>
  <c r="G9" i="11" s="1"/>
  <c r="H14" i="14"/>
  <c r="E13" i="14"/>
  <c r="J17" i="11"/>
  <c r="F70" i="11" s="1"/>
  <c r="H13" i="14"/>
  <c r="M9" i="11"/>
  <c r="K9" i="11" s="1"/>
  <c r="E9" i="11"/>
  <c r="F9" i="11" s="1"/>
  <c r="G14" i="14"/>
  <c r="I14" i="14" s="1"/>
  <c r="I13" i="14" s="1"/>
  <c r="F13" i="14"/>
  <c r="E45" i="11"/>
  <c r="C45" i="11"/>
  <c r="G13" i="14" l="1"/>
  <c r="J9" i="11"/>
  <c r="H9" i="11" s="1"/>
  <c r="N9" i="11" s="1"/>
  <c r="O27" i="14"/>
  <c r="I27" i="14" l="1"/>
  <c r="Q75" i="16" l="1"/>
  <c r="N10" i="16" l="1"/>
  <c r="O10" i="16" s="1"/>
  <c r="R75" i="16"/>
  <c r="N67" i="16"/>
  <c r="P67" i="16" s="1"/>
  <c r="N66" i="16"/>
  <c r="P66" i="16" s="1"/>
  <c r="N58" i="16"/>
  <c r="P58" i="16" s="1"/>
  <c r="N57" i="16"/>
  <c r="P57" i="16" s="1"/>
  <c r="T10" i="16" l="1"/>
  <c r="U10" i="16"/>
  <c r="P34" i="16"/>
  <c r="Q34" i="16" s="1"/>
  <c r="N6" i="16" s="1"/>
  <c r="O6" i="16" s="1"/>
  <c r="Q6" i="16" l="1"/>
  <c r="R6" i="16" s="1"/>
  <c r="U6" i="16"/>
  <c r="T6" i="16"/>
  <c r="R34" i="16"/>
  <c r="N5" i="16"/>
  <c r="O5" i="16" s="1"/>
  <c r="T5" i="16" l="1"/>
  <c r="U5" i="16"/>
  <c r="L27" i="14" l="1"/>
  <c r="Q23" i="16" l="1"/>
  <c r="R23" i="16" s="1"/>
  <c r="P78" i="16"/>
  <c r="O75" i="16"/>
  <c r="R24" i="16" l="1"/>
  <c r="R28" i="16" s="1"/>
  <c r="Q10" i="16"/>
  <c r="P56" i="16"/>
  <c r="Q56" i="16" s="1"/>
  <c r="O56" i="16"/>
  <c r="O65" i="16"/>
  <c r="O45" i="16"/>
  <c r="O34" i="16"/>
  <c r="Q5" i="16" s="1"/>
  <c r="R5" i="16" s="1"/>
  <c r="N8" i="16" l="1"/>
  <c r="O8" i="16" s="1"/>
  <c r="R56" i="16"/>
  <c r="R10" i="16"/>
  <c r="P45" i="16"/>
  <c r="Q45" i="16" s="1"/>
  <c r="P65" i="16"/>
  <c r="Q65" i="16" s="1"/>
  <c r="Q8" i="16" l="1"/>
  <c r="R8" i="16" s="1"/>
  <c r="T8" i="16"/>
  <c r="U8" i="16"/>
  <c r="R65" i="16"/>
  <c r="N9" i="16"/>
  <c r="O9" i="16" s="1"/>
  <c r="N7" i="16"/>
  <c r="O7" i="16" s="1"/>
  <c r="R45" i="16"/>
  <c r="Q9" i="16" l="1"/>
  <c r="R9" i="16" s="1"/>
  <c r="U9" i="16"/>
  <c r="T9" i="16"/>
  <c r="Q7" i="16"/>
  <c r="R7" i="16" s="1"/>
  <c r="U7" i="16"/>
  <c r="T7" i="16"/>
  <c r="R12" i="16" l="1"/>
  <c r="R27" i="16" s="1"/>
  <c r="R29" i="16" s="1"/>
  <c r="E25" i="14" s="1"/>
  <c r="X25" i="14" s="1"/>
  <c r="E12" i="14" l="1"/>
  <c r="H12" i="14"/>
  <c r="M10" i="11" s="1"/>
  <c r="K10" i="11" s="1"/>
  <c r="G12" i="14"/>
  <c r="J10" i="11" s="1"/>
  <c r="H10" i="11" s="1"/>
  <c r="F12" i="14"/>
  <c r="G10" i="11" s="1"/>
  <c r="E10" i="11" s="1"/>
  <c r="E27" i="14"/>
  <c r="D10" i="11" l="1"/>
  <c r="I12" i="14"/>
  <c r="N24" i="14"/>
  <c r="N23" i="14"/>
  <c r="N22" i="14"/>
  <c r="N21" i="14"/>
  <c r="K24" i="14"/>
  <c r="K22" i="14"/>
  <c r="K23" i="14"/>
  <c r="K21" i="14"/>
  <c r="X21" i="14" l="1"/>
  <c r="B10" i="11"/>
  <c r="C10" i="11" s="1"/>
  <c r="N27" i="14"/>
  <c r="K27" i="14"/>
  <c r="E10" i="14" s="1"/>
  <c r="E11" i="14" l="1"/>
  <c r="D8" i="11" s="1"/>
  <c r="F10" i="14"/>
  <c r="G7" i="11" s="1"/>
  <c r="E7" i="11" s="1"/>
  <c r="H10" i="14"/>
  <c r="M7" i="11" s="1"/>
  <c r="K7" i="11" s="1"/>
  <c r="G11" i="14"/>
  <c r="J8" i="11" s="1"/>
  <c r="H8" i="11" s="1"/>
  <c r="H11" i="14"/>
  <c r="M8" i="11" s="1"/>
  <c r="K8" i="11" s="1"/>
  <c r="F11" i="14"/>
  <c r="G8" i="11" s="1"/>
  <c r="E8" i="11" s="1"/>
  <c r="G10" i="14"/>
  <c r="J7" i="11" s="1"/>
  <c r="H7" i="11" s="1"/>
  <c r="H22" i="14"/>
  <c r="X22" i="14" s="1"/>
  <c r="H23" i="14"/>
  <c r="X23" i="14" s="1"/>
  <c r="H24" i="14"/>
  <c r="X24" i="14" s="1"/>
  <c r="B8" i="11" l="1"/>
  <c r="C8" i="11" s="1"/>
  <c r="X27" i="14"/>
  <c r="H27" i="14"/>
  <c r="I11" i="14"/>
  <c r="E9" i="14" l="1"/>
  <c r="D6" i="11" s="1"/>
  <c r="B6" i="11" s="1"/>
  <c r="D7" i="11" l="1"/>
  <c r="B7" i="11" s="1"/>
  <c r="I10" i="14"/>
  <c r="C7" i="11" l="1"/>
  <c r="E8" i="14"/>
  <c r="E15" i="14" s="1"/>
  <c r="C6" i="11"/>
  <c r="H9" i="14"/>
  <c r="M6" i="11" s="1"/>
  <c r="K6" i="11" s="1"/>
  <c r="F9" i="14"/>
  <c r="G6" i="11" s="1"/>
  <c r="E6" i="11" s="1"/>
  <c r="E11" i="11" s="1"/>
  <c r="B18" i="11" s="1"/>
  <c r="D18" i="11" s="1"/>
  <c r="C18" i="11" s="1"/>
  <c r="G9" i="14"/>
  <c r="K11" i="11" l="1"/>
  <c r="G8" i="14"/>
  <c r="J6" i="11"/>
  <c r="H6" i="11" s="1"/>
  <c r="H8" i="14"/>
  <c r="F8" i="14"/>
  <c r="I9" i="14"/>
  <c r="H11" i="11" l="1"/>
  <c r="F15" i="14"/>
  <c r="G15" i="14"/>
  <c r="H15" i="14"/>
  <c r="I8" i="14"/>
  <c r="F27" i="14"/>
  <c r="I15" i="14" l="1"/>
  <c r="B35" i="11" l="1"/>
  <c r="I17" i="11" l="1"/>
  <c r="C35" i="11"/>
  <c r="K17" i="11" l="1"/>
  <c r="E70" i="11"/>
  <c r="G70" i="11" s="1"/>
  <c r="D35" i="11"/>
  <c r="D11" i="11"/>
  <c r="I16" i="11" l="1"/>
  <c r="B11" i="11"/>
  <c r="F6" i="11"/>
  <c r="C11" i="11" l="1"/>
  <c r="N11" i="11"/>
  <c r="B17" i="11"/>
  <c r="B26" i="11"/>
  <c r="J16" i="11"/>
  <c r="K16" i="11" s="1"/>
  <c r="F7" i="11"/>
  <c r="D17" i="11" l="1"/>
  <c r="C17" i="11" s="1"/>
  <c r="B51" i="11"/>
  <c r="C26" i="11"/>
  <c r="D26" i="11" s="1"/>
  <c r="F8" i="11"/>
  <c r="F10" i="11" l="1"/>
  <c r="I19" i="11" l="1"/>
  <c r="E72" i="11" s="1"/>
  <c r="G11" i="11"/>
  <c r="I18" i="11" l="1"/>
  <c r="E71" i="11" s="1"/>
  <c r="F11" i="11"/>
  <c r="B36" i="11"/>
  <c r="J19" i="11"/>
  <c r="C36" i="11" l="1"/>
  <c r="C27" i="11"/>
  <c r="B27" i="11"/>
  <c r="J18" i="11"/>
  <c r="F72" i="11"/>
  <c r="G72" i="11" s="1"/>
  <c r="K19" i="11"/>
  <c r="D36" i="11" l="1"/>
  <c r="F71" i="11"/>
  <c r="G71" i="11" s="1"/>
  <c r="K18" i="11"/>
  <c r="D27" i="11"/>
  <c r="I6" i="11" l="1"/>
  <c r="I7" i="11" l="1"/>
  <c r="I8" i="11" l="1"/>
  <c r="I21" i="11" l="1"/>
  <c r="B37" i="11" l="1"/>
  <c r="I9" i="11"/>
  <c r="J21" i="11"/>
  <c r="K21" i="11" s="1"/>
  <c r="C37" i="11" l="1"/>
  <c r="D37" i="11" l="1"/>
  <c r="J11" i="11"/>
  <c r="I10" i="11"/>
  <c r="I20" i="11" l="1"/>
  <c r="I11" i="11"/>
  <c r="B19" i="11"/>
  <c r="D19" i="11" l="1"/>
  <c r="C28" i="11"/>
  <c r="J20" i="11"/>
  <c r="B28" i="11"/>
  <c r="C19" i="11" l="1"/>
  <c r="D28" i="11"/>
  <c r="K20" i="11"/>
  <c r="N6" i="11" l="1"/>
  <c r="P6" i="11"/>
  <c r="L6" i="11" l="1"/>
  <c r="O6" i="11" s="1"/>
  <c r="P7" i="11"/>
  <c r="N7" i="11"/>
  <c r="L7" i="11" l="1"/>
  <c r="O7" i="11" l="1"/>
  <c r="P8" i="11"/>
  <c r="L8" i="11" l="1"/>
  <c r="N8" i="11"/>
  <c r="O8" i="11" l="1"/>
  <c r="P9" i="11"/>
  <c r="I23" i="11"/>
  <c r="E74" i="11" s="1"/>
  <c r="B38" i="11" l="1"/>
  <c r="B39" i="11" s="1"/>
  <c r="D40" i="11" s="1"/>
  <c r="L9" i="11"/>
  <c r="O9" i="11" s="1"/>
  <c r="J23" i="11"/>
  <c r="F74" i="11" s="1"/>
  <c r="G74" i="11" s="1"/>
  <c r="C38" i="11" l="1"/>
  <c r="K23" i="11"/>
  <c r="P10" i="11"/>
  <c r="P11" i="11" s="1"/>
  <c r="M11" i="11"/>
  <c r="N10" i="11"/>
  <c r="I22" i="11" l="1"/>
  <c r="E73" i="11" s="1"/>
  <c r="L11" i="11"/>
  <c r="O11" i="11" s="1"/>
  <c r="C39" i="11"/>
  <c r="D38" i="11"/>
  <c r="D39" i="11" s="1"/>
  <c r="L10" i="11"/>
  <c r="B20" i="11"/>
  <c r="I24" i="11" l="1"/>
  <c r="D20" i="11"/>
  <c r="B21" i="11"/>
  <c r="D22" i="11" s="1"/>
  <c r="J22" i="11"/>
  <c r="B29" i="11"/>
  <c r="O10" i="11"/>
  <c r="C29" i="11"/>
  <c r="C30" i="11" s="1"/>
  <c r="C20" i="11" l="1"/>
  <c r="D21" i="11"/>
  <c r="D29" i="11"/>
  <c r="D30" i="11" s="1"/>
  <c r="B30" i="11"/>
  <c r="D31" i="11" s="1"/>
  <c r="F73" i="11"/>
  <c r="G73" i="11" s="1"/>
  <c r="K22" i="11"/>
  <c r="K24" i="11" s="1"/>
  <c r="J24" i="11"/>
  <c r="G51" i="11"/>
  <c r="B52" i="11" l="1"/>
  <c r="G52" i="11" l="1"/>
  <c r="B53" i="11" l="1"/>
  <c r="C55" i="11" l="1"/>
  <c r="G53" i="11"/>
  <c r="G55" i="11" l="1"/>
  <c r="B54" i="11"/>
  <c r="B57" i="11" s="1"/>
  <c r="D57" i="11" s="1"/>
  <c r="C54" i="11" l="1"/>
  <c r="F69" i="11" s="1"/>
  <c r="E69" i="11" s="1"/>
  <c r="G69" i="11" s="1"/>
  <c r="D53" i="11"/>
  <c r="F53" i="11" s="1"/>
  <c r="D55" i="11"/>
  <c r="F55" i="11" s="1"/>
  <c r="D51" i="11"/>
  <c r="F51" i="11" s="1"/>
  <c r="D52" i="11"/>
  <c r="F52" i="11" s="1"/>
  <c r="D54" i="11"/>
  <c r="E57" i="11"/>
  <c r="D56" i="11"/>
  <c r="C56" i="11"/>
  <c r="G54" i="11" l="1"/>
  <c r="F54" i="11"/>
  <c r="E51" i="11"/>
  <c r="E53" i="11"/>
  <c r="E56" i="11"/>
  <c r="E54" i="11"/>
  <c r="E52" i="11"/>
  <c r="E55" i="11"/>
  <c r="G56" i="11"/>
  <c r="G57" i="11" s="1"/>
  <c r="F56" i="11"/>
  <c r="C57" i="11"/>
  <c r="F57" i="11" s="1"/>
  <c r="A61" i="11" s="1"/>
  <c r="C63" i="11" l="1"/>
  <c r="D63" i="11"/>
  <c r="E63" i="11" l="1"/>
  <c r="B63" i="11"/>
  <c r="B44" i="11" l="1"/>
  <c r="D44" i="11" s="1"/>
  <c r="D45" i="11" s="1"/>
  <c r="D46" i="11" s="1"/>
  <c r="C21" i="11"/>
  <c r="B45" i="11" l="1"/>
  <c r="F44" i="11"/>
  <c r="F45" i="11" s="1"/>
  <c r="F4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Jordi Miró</author>
  </authors>
  <commentList>
    <comment ref="O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Comentari:
</t>
        </r>
        <r>
          <rPr>
            <sz val="9"/>
            <color indexed="81"/>
            <rFont val="Tahoma"/>
            <family val="2"/>
          </rPr>
          <t>Els preus que ens han proporcionat, tant heroku com Amazon son amb l'IVA inclòs.</t>
        </r>
      </text>
    </comment>
    <comment ref="P7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Comentari:</t>
        </r>
        <r>
          <rPr>
            <sz val="9"/>
            <color indexed="81"/>
            <rFont val="Tahoma"/>
            <family val="2"/>
          </rPr>
          <t xml:space="preserve">
Preu de les darreres 2 factures (APSL)</t>
        </r>
      </text>
    </comment>
  </commentList>
</comments>
</file>

<file path=xl/sharedStrings.xml><?xml version="1.0" encoding="utf-8"?>
<sst xmlns="http://schemas.openxmlformats.org/spreadsheetml/2006/main" count="341" uniqueCount="204">
  <si>
    <t>Servei</t>
  </si>
  <si>
    <t>€ Manteniment correctiu</t>
  </si>
  <si>
    <t>Servei plec</t>
  </si>
  <si>
    <t>Perfil</t>
  </si>
  <si>
    <t>% dedicació</t>
  </si>
  <si>
    <t>Manteniment correctiu</t>
  </si>
  <si>
    <t>Oficina Tècnica</t>
  </si>
  <si>
    <t>Manteniment recurrent</t>
  </si>
  <si>
    <t>€ Manteniment recurrent</t>
  </si>
  <si>
    <t>Preu/hora</t>
  </si>
  <si>
    <t>Total</t>
  </si>
  <si>
    <t>Preu perfil tipus</t>
  </si>
  <si>
    <t>VE eventuals pròrrogues</t>
  </si>
  <si>
    <t> TOTAL</t>
  </si>
  <si>
    <t>Import màxim ampliació (amb IVA)</t>
  </si>
  <si>
    <t>Import màxim disminució (amb IVA)</t>
  </si>
  <si>
    <t>Import total</t>
  </si>
  <si>
    <t>Import net</t>
  </si>
  <si>
    <t>IVA 21%</t>
  </si>
  <si>
    <t>Any</t>
  </si>
  <si>
    <t>Pressupost net</t>
  </si>
  <si>
    <t>IVA</t>
  </si>
  <si>
    <t>Distribució de pressupost per any</t>
  </si>
  <si>
    <t>Distribució de pressupost per any i per servei</t>
  </si>
  <si>
    <t>Modificacions de contracte: ampliació / disminució</t>
  </si>
  <si>
    <t>Serveis</t>
  </si>
  <si>
    <t>VEC</t>
  </si>
  <si>
    <t>IT Manteniment correctiu</t>
  </si>
  <si>
    <t>Import total licitació</t>
  </si>
  <si>
    <t>Codi Aplicació</t>
  </si>
  <si>
    <t>Data inici servei</t>
  </si>
  <si>
    <t>Nom Aplicació</t>
  </si>
  <si>
    <t>Total import net</t>
  </si>
  <si>
    <t>Total IVA 21%</t>
  </si>
  <si>
    <t>Total import contracte</t>
  </si>
  <si>
    <t>% Ampliació sobre import del contracte</t>
  </si>
  <si>
    <t>% Disminució sobre import del contracte</t>
  </si>
  <si>
    <t>Nom Servei</t>
  </si>
  <si>
    <t>IVA EXCLÒS</t>
  </si>
  <si>
    <t>Coordinador del contracte / Cap de projecte sènior</t>
  </si>
  <si>
    <t>Data inici transició</t>
  </si>
  <si>
    <t>SER0555</t>
  </si>
  <si>
    <t>DECIDIM</t>
  </si>
  <si>
    <t>Decidim Barcelona</t>
  </si>
  <si>
    <t>Causes previstes de modificació</t>
  </si>
  <si>
    <t>Import contracte (IVA inclòs)</t>
  </si>
  <si>
    <t>VE prestació</t>
  </si>
  <si>
    <t>VE modificacions contracte amb increment de cost previstes</t>
  </si>
  <si>
    <t>VE modificacions contracte amb disminució de cost previstes</t>
  </si>
  <si>
    <t>SUMA</t>
  </si>
  <si>
    <t>Hosting Decidim</t>
  </si>
  <si>
    <t>TOTAL</t>
  </si>
  <si>
    <t>CAPÍTOL II</t>
  </si>
  <si>
    <t>CAPÍTOL VI</t>
  </si>
  <si>
    <t>APPDC01</t>
  </si>
  <si>
    <t>APPDC02</t>
  </si>
  <si>
    <t>APPDC03</t>
  </si>
  <si>
    <t>APPDC04</t>
  </si>
  <si>
    <t>Nombre unitats</t>
  </si>
  <si>
    <t>50 MB</t>
  </si>
  <si>
    <t>25 MB</t>
  </si>
  <si>
    <t>Links preus Proveidors</t>
  </si>
  <si>
    <t xml:space="preserve"> (*) Preus originals el USD, convertits a EUR</t>
  </si>
  <si>
    <t>https://www.hetzner.com/cloud</t>
  </si>
  <si>
    <t>https://aws.amazon.com/es/ec2/pricing/on-demand/</t>
  </si>
  <si>
    <t>https://aws.amazon.com/es/s3/pricing/?nc=sn&amp;loc=4</t>
  </si>
  <si>
    <t>Allotjament d’aplicacions web (Hosting DECIDIM)</t>
  </si>
  <si>
    <t>€ Allotjament d’aplicacions web</t>
  </si>
  <si>
    <t>decidim-bcn-organizations</t>
  </si>
  <si>
    <t>decidim-barcelona</t>
  </si>
  <si>
    <t>metadecidim</t>
  </si>
  <si>
    <t>COST</t>
  </si>
  <si>
    <t>Standard 0</t>
  </si>
  <si>
    <t>Premium 0</t>
  </si>
  <si>
    <t>MAX ANUAL</t>
  </si>
  <si>
    <t>MAXIM</t>
  </si>
  <si>
    <t>4.2.1 Infraestructura allotjament</t>
  </si>
  <si>
    <t>Postgres RAM</t>
  </si>
  <si>
    <t>Postgres Espai</t>
  </si>
  <si>
    <t>4 GB</t>
  </si>
  <si>
    <t>64 GB</t>
  </si>
  <si>
    <t>Postgres Connexions</t>
  </si>
  <si>
    <t>Postgres Backup</t>
  </si>
  <si>
    <t>Memcached</t>
  </si>
  <si>
    <t>30 MB</t>
  </si>
  <si>
    <t>Redis</t>
  </si>
  <si>
    <t>40.000 mes</t>
  </si>
  <si>
    <t>SendGrid mails</t>
  </si>
  <si>
    <t>RAM</t>
  </si>
  <si>
    <t>1 GB</t>
  </si>
  <si>
    <t>100 MB</t>
  </si>
  <si>
    <t>12.000 mes</t>
  </si>
  <si>
    <t>limitat 10 milions files</t>
  </si>
  <si>
    <t>decidim-RRHH</t>
  </si>
  <si>
    <t>https://www.heroku.com/pricing</t>
  </si>
  <si>
    <t>Links preus altres proveidors</t>
  </si>
  <si>
    <t>Descripcció detallada serveis per cada Aplicació</t>
  </si>
  <si>
    <t>Tasques administració d'allotjament</t>
  </si>
  <si>
    <t>Infraestructura</t>
  </si>
  <si>
    <t>Tasques d'administració</t>
  </si>
  <si>
    <t>Decidim BCN Organitzacions</t>
  </si>
  <si>
    <t>Decidim RRHH</t>
  </si>
  <si>
    <t>APPDC05</t>
  </si>
  <si>
    <t>APLICACIÓ</t>
  </si>
  <si>
    <t>Metadecidim</t>
  </si>
  <si>
    <t>COST DYNOS</t>
  </si>
  <si>
    <t>DYNOS</t>
  </si>
  <si>
    <t>PREU DYNO (Heroku)</t>
  </si>
  <si>
    <t>Heroku Postgres Standard 0</t>
  </si>
  <si>
    <t>Twilio SendGrid Bronze (40.000 mails / mes)</t>
  </si>
  <si>
    <t>Standard-2X × 1 (worker)</t>
  </si>
  <si>
    <t>Memcached Cloud 100MB</t>
  </si>
  <si>
    <t>Rails Autoscale Silver</t>
  </si>
  <si>
    <t>Heroku Redis Premium 2</t>
  </si>
  <si>
    <t>Standard-2X × 2 (web)</t>
  </si>
  <si>
    <t>decidim-barcelona-preprod</t>
  </si>
  <si>
    <t>Standard-1X × 1 (worker)</t>
  </si>
  <si>
    <t>Rails Autoscale Silver - Standard</t>
  </si>
  <si>
    <t>Twilio SendGrid Bronze</t>
  </si>
  <si>
    <t>pre-producció AWS - t2.small</t>
  </si>
  <si>
    <t>producció AWS - m5.large</t>
  </si>
  <si>
    <t>https://aws.amazon.com/ec2/pricing/on-demand/</t>
  </si>
  <si>
    <t>PVP</t>
  </si>
  <si>
    <t>1 Dólar = 0,84 Euros</t>
  </si>
  <si>
    <t>Data de conversió 18/03/2021</t>
  </si>
  <si>
    <t xml:space="preserve">Standard-2X × 2 (web) </t>
  </si>
  <si>
    <t>WEB dyno</t>
  </si>
  <si>
    <t>Tasques dyno</t>
  </si>
  <si>
    <t>Twilio SendGrid Gold</t>
  </si>
  <si>
    <t>Servei Transversal de manteniment</t>
  </si>
  <si>
    <t>€ STM</t>
  </si>
  <si>
    <t>Correu electrònic (10 comptes)</t>
  </si>
  <si>
    <t>decidim-barcelona-preproducció</t>
  </si>
  <si>
    <t>decidim-bcn-organizations 2</t>
  </si>
  <si>
    <t xml:space="preserve">Modificacions per augment o disminució de volumetries en Serveis/Aplicacions </t>
  </si>
  <si>
    <t>Preu/hora IVA exclòs</t>
  </si>
  <si>
    <t>Preu /hora IVA inclòs</t>
  </si>
  <si>
    <t>Analista programador Ruby On Rails sènior</t>
  </si>
  <si>
    <t>Analista programador Ruby On Rails júnior</t>
  </si>
  <si>
    <t>Dies contracte</t>
  </si>
  <si>
    <t>Dies any</t>
  </si>
  <si>
    <t>Factura Juny</t>
  </si>
  <si>
    <t xml:space="preserve">PREU €/mes  </t>
  </si>
  <si>
    <t>5 GB</t>
  </si>
  <si>
    <t>Performance M × 2 (web) -11 mesos</t>
  </si>
  <si>
    <t>Performance L × 1 (web) -1 mes</t>
  </si>
  <si>
    <t>Heroku Postgres Standard 2</t>
  </si>
  <si>
    <t>PREU €/mes  (amb IVA)</t>
  </si>
  <si>
    <t>Cost total €/mes  (amb IVA)</t>
  </si>
  <si>
    <t>Cost total ANUAL (amb IVA)</t>
  </si>
  <si>
    <t>PREU €/hora  (amb IVA)</t>
  </si>
  <si>
    <t>Preu / hora /perfil (amb iva)</t>
  </si>
  <si>
    <t>Especialista en Disseny Web i UX</t>
  </si>
  <si>
    <t>Preu / hora /perfil (sense iva)</t>
  </si>
  <si>
    <t>Preu perfil (sense iva)</t>
  </si>
  <si>
    <t>Inici de contracte</t>
  </si>
  <si>
    <t>Finalització de contracte</t>
  </si>
  <si>
    <t>Import 2026</t>
  </si>
  <si>
    <t>Import 2027</t>
  </si>
  <si>
    <t>Import 2028</t>
  </si>
  <si>
    <t>Capitol 6</t>
  </si>
  <si>
    <t>Capitol 2</t>
  </si>
  <si>
    <t>Import 2029</t>
  </si>
  <si>
    <t>APROXIMACIÓ</t>
  </si>
  <si>
    <t>Evolutius recurrents Capitol 6</t>
  </si>
  <si>
    <t>APPDC(01/02/03/04/05)</t>
  </si>
  <si>
    <t>Decidim</t>
  </si>
  <si>
    <t>Evolutius recurrents</t>
  </si>
  <si>
    <t>Data fi possible pròrroga</t>
  </si>
  <si>
    <t>Inici de servei</t>
  </si>
  <si>
    <t>Període</t>
  </si>
  <si>
    <t>Capítol</t>
  </si>
  <si>
    <t>II</t>
  </si>
  <si>
    <t>VI</t>
  </si>
  <si>
    <t>de l'1-1 al 31-12</t>
  </si>
  <si>
    <t>Evolutius Recurrents</t>
  </si>
  <si>
    <t>Del</t>
  </si>
  <si>
    <t>Fins</t>
  </si>
  <si>
    <t>AM PLATAFORMA DECIDIM  (3+2)</t>
  </si>
  <si>
    <t>IT  Manteniment recurrent</t>
  </si>
  <si>
    <t xml:space="preserve">TT Serveis Transversals de Manteniment </t>
  </si>
  <si>
    <t>€ Llicències</t>
  </si>
  <si>
    <t>IT  Evolutius recurrents</t>
  </si>
  <si>
    <t>€ Evolutius recurrents</t>
  </si>
  <si>
    <t>H transició</t>
  </si>
  <si>
    <t>€ Transició (import màxim)</t>
  </si>
  <si>
    <t>LB PRESSUPOST ANUAL</t>
  </si>
  <si>
    <t>Marges possibles solvènvia</t>
  </si>
  <si>
    <t>Solvència económica</t>
  </si>
  <si>
    <t>Solvència tècnica</t>
  </si>
  <si>
    <t>Anys de contracte</t>
  </si>
  <si>
    <t>ACONSELLABLE</t>
  </si>
  <si>
    <t>MÀXIM</t>
  </si>
  <si>
    <t>MÍNIM</t>
  </si>
  <si>
    <t>1,5 x VEC / anys de contracte</t>
  </si>
  <si>
    <t>1,5 x VEC</t>
  </si>
  <si>
    <t>2/3 VEC / anys de contracte</t>
  </si>
  <si>
    <t>Import Total 
(iva inclòs)</t>
  </si>
  <si>
    <t>Total H 
(sense transició)</t>
  </si>
  <si>
    <t>Total €
(sense transició)</t>
  </si>
  <si>
    <t>Dies transició</t>
  </si>
  <si>
    <t>de l'1-9 al 31-12</t>
  </si>
  <si>
    <t>de l'1-1 al 30-8</t>
  </si>
  <si>
    <t>Pròrrogues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</si>
</sst>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3]_-;\-* #,##0.00\ [$€-403]_-;_-* &quot;-&quot;??\ [$€-403]_-;_-@_-"/>
    <numFmt numFmtId="167" formatCode="_-* #,##0.00&quot; €&quot;_-;\-* #,##0.00&quot; €&quot;_-;_-* \-??&quot; €&quot;_-;_-@_-"/>
    <numFmt numFmtId="168" formatCode="_-* #,##0.0000\ &quot;€&quot;_-;\-* #,##0.0000\ &quot;€&quot;_-;_-* &quot;-&quot;??\ &quot;€&quot;_-;_-@_-"/>
    <numFmt numFmtId="170" formatCode="_-* #,##0.00000\ &quot;€&quot;_-;\-* #,##0.00000\ &quot;€&quot;_-;_-* &quot;-&quot;??\ &quot;€&quot;_-;_-@_-"/>
    <numFmt numFmtId="171" formatCode="0.0%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8E7CC3"/>
      <name val="Arial"/>
      <family val="2"/>
    </font>
    <font>
      <u/>
      <sz val="10"/>
      <color rgb="FF0000FF"/>
      <name val="Arial"/>
      <family val="2"/>
    </font>
    <font>
      <b/>
      <sz val="10"/>
      <color rgb="FF212121"/>
      <name val="Segoe UI"/>
      <family val="2"/>
    </font>
    <font>
      <sz val="10"/>
      <color rgb="FF212121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333333"/>
      <name val="Helvetica"/>
      <family val="2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sz val="10"/>
      <color theme="0"/>
      <name val="Calibri"/>
      <family val="2"/>
    </font>
    <font>
      <b/>
      <sz val="12"/>
      <color theme="1"/>
      <name val="Source Sans Pro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rgb="FFE7E6E6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18" fillId="0" borderId="0"/>
    <xf numFmtId="0" fontId="19" fillId="0" borderId="0"/>
    <xf numFmtId="164" fontId="19" fillId="0" borderId="0" applyFont="0" applyFill="0" applyBorder="0" applyAlignment="0" applyProtection="0"/>
    <xf numFmtId="167" fontId="19" fillId="0" borderId="0" applyBorder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4" fillId="0" borderId="0" xfId="0" applyFont="1"/>
    <xf numFmtId="0" fontId="3" fillId="8" borderId="2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3" fillId="0" borderId="0" xfId="0" applyFont="1"/>
    <xf numFmtId="0" fontId="6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8" fontId="10" fillId="0" borderId="2" xfId="0" applyNumberFormat="1" applyFont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/>
    </xf>
    <xf numFmtId="165" fontId="12" fillId="4" borderId="2" xfId="0" applyNumberFormat="1" applyFont="1" applyFill="1" applyBorder="1" applyAlignment="1">
      <alignment horizontal="right" vertical="center" wrapText="1"/>
    </xf>
    <xf numFmtId="10" fontId="12" fillId="4" borderId="2" xfId="0" applyNumberFormat="1" applyFont="1" applyFill="1" applyBorder="1" applyAlignment="1">
      <alignment horizontal="center" vertical="center" wrapText="1"/>
    </xf>
    <xf numFmtId="8" fontId="12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4" fontId="4" fillId="0" borderId="0" xfId="0" applyNumberFormat="1" applyFont="1"/>
    <xf numFmtId="44" fontId="4" fillId="4" borderId="2" xfId="0" applyNumberFormat="1" applyFont="1" applyFill="1" applyBorder="1" applyAlignment="1">
      <alignment horizontal="center" vertical="center"/>
    </xf>
    <xf numFmtId="44" fontId="8" fillId="0" borderId="2" xfId="0" applyNumberFormat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44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8" fontId="10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/>
    </xf>
    <xf numFmtId="8" fontId="4" fillId="0" borderId="0" xfId="0" applyNumberFormat="1" applyFont="1"/>
    <xf numFmtId="166" fontId="4" fillId="0" borderId="0" xfId="0" applyNumberFormat="1" applyFont="1"/>
    <xf numFmtId="44" fontId="7" fillId="0" borderId="0" xfId="0" applyNumberFormat="1" applyFont="1" applyAlignment="1">
      <alignment horizontal="center" vertical="center" wrapText="1"/>
    </xf>
    <xf numFmtId="0" fontId="18" fillId="0" borderId="0" xfId="2"/>
    <xf numFmtId="0" fontId="20" fillId="12" borderId="0" xfId="3" applyFont="1" applyFill="1"/>
    <xf numFmtId="0" fontId="19" fillId="12" borderId="0" xfId="3" applyFill="1"/>
    <xf numFmtId="164" fontId="0" fillId="12" borderId="0" xfId="4" applyFont="1" applyFill="1"/>
    <xf numFmtId="0" fontId="21" fillId="13" borderId="2" xfId="2" applyFont="1" applyFill="1" applyBorder="1" applyAlignment="1">
      <alignment wrapText="1"/>
    </xf>
    <xf numFmtId="0" fontId="21" fillId="13" borderId="10" xfId="2" applyFont="1" applyFill="1" applyBorder="1" applyAlignment="1">
      <alignment wrapText="1"/>
    </xf>
    <xf numFmtId="0" fontId="21" fillId="13" borderId="11" xfId="2" applyFont="1" applyFill="1" applyBorder="1" applyAlignment="1">
      <alignment wrapText="1"/>
    </xf>
    <xf numFmtId="0" fontId="21" fillId="13" borderId="12" xfId="2" applyFont="1" applyFill="1" applyBorder="1" applyAlignment="1">
      <alignment wrapText="1"/>
    </xf>
    <xf numFmtId="0" fontId="19" fillId="0" borderId="2" xfId="3" applyBorder="1" applyAlignment="1">
      <alignment wrapText="1"/>
    </xf>
    <xf numFmtId="0" fontId="19" fillId="0" borderId="2" xfId="3" quotePrefix="1" applyBorder="1"/>
    <xf numFmtId="0" fontId="19" fillId="0" borderId="2" xfId="3" applyBorder="1"/>
    <xf numFmtId="0" fontId="23" fillId="0" borderId="2" xfId="2" applyFont="1" applyBorder="1"/>
    <xf numFmtId="167" fontId="19" fillId="9" borderId="6" xfId="5" applyFill="1" applyBorder="1"/>
    <xf numFmtId="167" fontId="19" fillId="9" borderId="2" xfId="5" applyFill="1" applyBorder="1"/>
    <xf numFmtId="0" fontId="24" fillId="0" borderId="2" xfId="3" applyFont="1" applyBorder="1"/>
    <xf numFmtId="164" fontId="23" fillId="0" borderId="3" xfId="2" applyNumberFormat="1" applyFont="1" applyBorder="1"/>
    <xf numFmtId="164" fontId="18" fillId="0" borderId="2" xfId="2" applyNumberFormat="1" applyBorder="1"/>
    <xf numFmtId="164" fontId="0" fillId="0" borderId="0" xfId="4" applyFont="1" applyBorder="1"/>
    <xf numFmtId="164" fontId="19" fillId="0" borderId="0" xfId="3" applyNumberFormat="1"/>
    <xf numFmtId="0" fontId="19" fillId="0" borderId="0" xfId="3"/>
    <xf numFmtId="164" fontId="18" fillId="0" borderId="13" xfId="2" applyNumberFormat="1" applyBorder="1"/>
    <xf numFmtId="0" fontId="21" fillId="12" borderId="0" xfId="2" applyFont="1" applyFill="1"/>
    <xf numFmtId="0" fontId="18" fillId="12" borderId="0" xfId="2" applyFill="1"/>
    <xf numFmtId="0" fontId="26" fillId="0" borderId="0" xfId="2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2" applyFont="1"/>
    <xf numFmtId="0" fontId="23" fillId="0" borderId="6" xfId="2" applyFont="1" applyBorder="1"/>
    <xf numFmtId="0" fontId="23" fillId="0" borderId="0" xfId="2" applyFont="1"/>
    <xf numFmtId="0" fontId="19" fillId="0" borderId="2" xfId="3" applyBorder="1" applyAlignment="1">
      <alignment horizontal="center"/>
    </xf>
    <xf numFmtId="0" fontId="19" fillId="0" borderId="2" xfId="3" quotePrefix="1" applyBorder="1" applyAlignment="1">
      <alignment horizontal="right"/>
    </xf>
    <xf numFmtId="0" fontId="19" fillId="0" borderId="2" xfId="3" applyBorder="1" applyAlignment="1">
      <alignment horizontal="right"/>
    </xf>
    <xf numFmtId="0" fontId="23" fillId="0" borderId="2" xfId="2" applyFont="1" applyBorder="1" applyAlignment="1">
      <alignment horizontal="right"/>
    </xf>
    <xf numFmtId="0" fontId="23" fillId="0" borderId="6" xfId="2" applyFont="1" applyBorder="1" applyAlignment="1">
      <alignment horizontal="right"/>
    </xf>
    <xf numFmtId="0" fontId="27" fillId="16" borderId="15" xfId="2" applyFont="1" applyFill="1" applyBorder="1"/>
    <xf numFmtId="0" fontId="18" fillId="2" borderId="0" xfId="2" applyFill="1"/>
    <xf numFmtId="0" fontId="23" fillId="2" borderId="16" xfId="2" applyFont="1" applyFill="1" applyBorder="1"/>
    <xf numFmtId="164" fontId="18" fillId="0" borderId="0" xfId="2" applyNumberFormat="1"/>
    <xf numFmtId="0" fontId="19" fillId="0" borderId="0" xfId="3" applyAlignment="1">
      <alignment wrapText="1"/>
    </xf>
    <xf numFmtId="164" fontId="25" fillId="0" borderId="0" xfId="2" applyNumberFormat="1" applyFont="1"/>
    <xf numFmtId="0" fontId="23" fillId="0" borderId="6" xfId="2" applyFont="1" applyBorder="1" applyAlignment="1">
      <alignment wrapText="1"/>
    </xf>
    <xf numFmtId="0" fontId="32" fillId="0" borderId="0" xfId="0" applyFont="1"/>
    <xf numFmtId="0" fontId="30" fillId="0" borderId="0" xfId="9"/>
    <xf numFmtId="2" fontId="25" fillId="11" borderId="0" xfId="1" applyNumberFormat="1" applyFont="1" applyFill="1" applyAlignment="1"/>
    <xf numFmtId="2" fontId="18" fillId="0" borderId="0" xfId="1" applyNumberFormat="1" applyFont="1" applyAlignment="1"/>
    <xf numFmtId="2" fontId="18" fillId="0" borderId="0" xfId="2" applyNumberFormat="1"/>
    <xf numFmtId="9" fontId="18" fillId="0" borderId="0" xfId="2" applyNumberFormat="1"/>
    <xf numFmtId="167" fontId="18" fillId="0" borderId="0" xfId="2" applyNumberFormat="1"/>
    <xf numFmtId="44" fontId="18" fillId="0" borderId="0" xfId="1" applyFont="1" applyAlignment="1"/>
    <xf numFmtId="44" fontId="7" fillId="0" borderId="2" xfId="0" applyNumberFormat="1" applyFont="1" applyBorder="1" applyAlignment="1">
      <alignment horizontal="right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2" fontId="25" fillId="0" borderId="0" xfId="2" applyNumberFormat="1" applyFont="1"/>
    <xf numFmtId="0" fontId="10" fillId="0" borderId="22" xfId="0" applyFont="1" applyBorder="1" applyAlignment="1">
      <alignment horizontal="center" vertical="center" wrapText="1"/>
    </xf>
    <xf numFmtId="0" fontId="9" fillId="18" borderId="13" xfId="0" applyFont="1" applyFill="1" applyBorder="1" applyAlignment="1">
      <alignment horizontal="center" vertical="center" wrapText="1"/>
    </xf>
    <xf numFmtId="0" fontId="9" fillId="18" borderId="2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8" fontId="31" fillId="17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right"/>
    </xf>
    <xf numFmtId="10" fontId="4" fillId="0" borderId="0" xfId="0" applyNumberFormat="1" applyFont="1"/>
    <xf numFmtId="0" fontId="33" fillId="6" borderId="23" xfId="2" applyFont="1" applyFill="1" applyBorder="1" applyAlignment="1">
      <alignment horizontal="center" vertical="center" wrapText="1"/>
    </xf>
    <xf numFmtId="0" fontId="8" fillId="0" borderId="7" xfId="2" applyFont="1" applyBorder="1"/>
    <xf numFmtId="10" fontId="8" fillId="0" borderId="7" xfId="2" applyNumberFormat="1" applyFont="1" applyBorder="1"/>
    <xf numFmtId="2" fontId="8" fillId="0" borderId="7" xfId="2" applyNumberFormat="1" applyFont="1" applyBorder="1"/>
    <xf numFmtId="0" fontId="8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2" fontId="8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44" fontId="11" fillId="0" borderId="22" xfId="0" applyNumberFormat="1" applyFont="1" applyBorder="1" applyAlignment="1">
      <alignment horizontal="center" vertical="center"/>
    </xf>
    <xf numFmtId="44" fontId="11" fillId="0" borderId="22" xfId="0" applyNumberFormat="1" applyFont="1" applyBorder="1" applyAlignment="1">
      <alignment horizontal="center" vertical="center" wrapText="1"/>
    </xf>
    <xf numFmtId="44" fontId="4" fillId="19" borderId="2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4" fontId="11" fillId="0" borderId="22" xfId="0" applyNumberFormat="1" applyFont="1" applyBorder="1" applyAlignment="1">
      <alignment horizontal="right" vertical="center"/>
    </xf>
    <xf numFmtId="16" fontId="11" fillId="0" borderId="22" xfId="0" applyNumberFormat="1" applyFont="1" applyBorder="1" applyAlignment="1">
      <alignment horizontal="center" vertical="center" wrapText="1"/>
    </xf>
    <xf numFmtId="14" fontId="11" fillId="0" borderId="2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4" fontId="11" fillId="19" borderId="22" xfId="0" applyNumberFormat="1" applyFont="1" applyFill="1" applyBorder="1" applyAlignment="1">
      <alignment horizontal="center" vertical="center"/>
    </xf>
    <xf numFmtId="44" fontId="11" fillId="19" borderId="22" xfId="0" applyNumberFormat="1" applyFont="1" applyFill="1" applyBorder="1" applyAlignment="1">
      <alignment horizontal="right" vertical="center"/>
    </xf>
    <xf numFmtId="44" fontId="10" fillId="0" borderId="22" xfId="0" applyNumberFormat="1" applyFont="1" applyBorder="1" applyAlignment="1">
      <alignment horizontal="right" vertical="center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34" fillId="0" borderId="0" xfId="0" applyFont="1" applyProtection="1">
      <protection hidden="1"/>
    </xf>
    <xf numFmtId="14" fontId="4" fillId="0" borderId="0" xfId="0" applyNumberFormat="1" applyFont="1" applyAlignment="1">
      <alignment wrapText="1"/>
    </xf>
    <xf numFmtId="14" fontId="4" fillId="0" borderId="0" xfId="0" applyNumberFormat="1" applyFont="1"/>
    <xf numFmtId="0" fontId="4" fillId="0" borderId="0" xfId="0" applyFont="1" applyAlignment="1">
      <alignment wrapText="1"/>
    </xf>
    <xf numFmtId="1" fontId="4" fillId="0" borderId="0" xfId="0" applyNumberFormat="1" applyFont="1"/>
    <xf numFmtId="1" fontId="4" fillId="0" borderId="0" xfId="0" quotePrefix="1" applyNumberFormat="1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8" fontId="4" fillId="0" borderId="0" xfId="0" applyNumberFormat="1" applyFont="1" applyAlignment="1">
      <alignment horizontal="right" wrapText="1"/>
    </xf>
    <xf numFmtId="0" fontId="4" fillId="0" borderId="0" xfId="0" applyFont="1" applyProtection="1">
      <protection locked="0"/>
    </xf>
    <xf numFmtId="4" fontId="3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/>
    <xf numFmtId="0" fontId="3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locked="0"/>
    </xf>
    <xf numFmtId="165" fontId="11" fillId="0" borderId="0" xfId="0" applyNumberFormat="1" applyFont="1" applyAlignment="1">
      <alignment vertical="center"/>
    </xf>
    <xf numFmtId="165" fontId="4" fillId="0" borderId="0" xfId="0" applyNumberFormat="1" applyFont="1" applyProtection="1">
      <protection locked="0"/>
    </xf>
    <xf numFmtId="1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165" fontId="35" fillId="0" borderId="0" xfId="0" applyNumberFormat="1" applyFont="1" applyAlignment="1">
      <alignment horizontal="right" vertical="center"/>
    </xf>
    <xf numFmtId="14" fontId="35" fillId="0" borderId="7" xfId="0" applyNumberFormat="1" applyFont="1" applyBorder="1" applyAlignment="1">
      <alignment horizontal="center"/>
    </xf>
    <xf numFmtId="44" fontId="35" fillId="0" borderId="8" xfId="1" applyFont="1" applyFill="1" applyBorder="1" applyAlignment="1">
      <alignment horizontal="center" vertical="center"/>
    </xf>
    <xf numFmtId="14" fontId="36" fillId="0" borderId="7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/>
    <xf numFmtId="4" fontId="4" fillId="0" borderId="0" xfId="0" applyNumberFormat="1" applyFont="1"/>
    <xf numFmtId="0" fontId="4" fillId="21" borderId="0" xfId="0" applyFont="1" applyFill="1"/>
    <xf numFmtId="0" fontId="4" fillId="21" borderId="0" xfId="0" applyFont="1" applyFill="1" applyAlignment="1" applyProtection="1">
      <alignment wrapText="1"/>
      <protection locked="0"/>
    </xf>
    <xf numFmtId="165" fontId="4" fillId="21" borderId="0" xfId="0" applyNumberFormat="1" applyFont="1" applyFill="1" applyProtection="1">
      <protection locked="0"/>
    </xf>
    <xf numFmtId="4" fontId="3" fillId="21" borderId="0" xfId="0" applyNumberFormat="1" applyFont="1" applyFill="1" applyAlignment="1">
      <alignment horizontal="left" wrapText="1"/>
    </xf>
    <xf numFmtId="165" fontId="35" fillId="21" borderId="0" xfId="0" applyNumberFormat="1" applyFont="1" applyFill="1"/>
    <xf numFmtId="14" fontId="4" fillId="21" borderId="0" xfId="0" applyNumberFormat="1" applyFont="1" applyFill="1"/>
    <xf numFmtId="165" fontId="4" fillId="21" borderId="0" xfId="0" applyNumberFormat="1" applyFont="1" applyFill="1"/>
    <xf numFmtId="0" fontId="5" fillId="22" borderId="0" xfId="0" applyFont="1" applyFill="1" applyAlignment="1">
      <alignment horizontal="center" vertical="center" wrapText="1"/>
    </xf>
    <xf numFmtId="165" fontId="33" fillId="22" borderId="0" xfId="0" applyNumberFormat="1" applyFont="1" applyFill="1"/>
    <xf numFmtId="165" fontId="5" fillId="22" borderId="0" xfId="0" applyNumberFormat="1" applyFont="1" applyFill="1" applyAlignment="1">
      <alignment horizontal="right" vertical="center"/>
    </xf>
    <xf numFmtId="14" fontId="38" fillId="0" borderId="0" xfId="0" applyNumberFormat="1" applyFont="1" applyAlignment="1">
      <alignment wrapText="1"/>
    </xf>
    <xf numFmtId="4" fontId="35" fillId="23" borderId="0" xfId="0" applyNumberFormat="1" applyFont="1" applyFill="1" applyAlignment="1">
      <alignment horizontal="center" vertical="center"/>
    </xf>
    <xf numFmtId="165" fontId="39" fillId="23" borderId="0" xfId="0" applyNumberFormat="1" applyFont="1" applyFill="1" applyAlignment="1">
      <alignment horizontal="center" vertical="center"/>
    </xf>
    <xf numFmtId="165" fontId="39" fillId="21" borderId="0" xfId="0" applyNumberFormat="1" applyFont="1" applyFill="1" applyAlignment="1">
      <alignment horizontal="center" vertical="center"/>
    </xf>
    <xf numFmtId="4" fontId="4" fillId="21" borderId="0" xfId="0" applyNumberFormat="1" applyFont="1" applyFill="1" applyProtection="1">
      <protection locked="0"/>
    </xf>
    <xf numFmtId="2" fontId="4" fillId="21" borderId="0" xfId="0" applyNumberFormat="1" applyFont="1" applyFill="1" applyAlignment="1" applyProtection="1">
      <alignment wrapText="1"/>
      <protection locked="0"/>
    </xf>
    <xf numFmtId="3" fontId="35" fillId="21" borderId="0" xfId="0" applyNumberFormat="1" applyFont="1" applyFill="1" applyAlignment="1">
      <alignment horizontal="center" vertical="center"/>
    </xf>
    <xf numFmtId="4" fontId="35" fillId="21" borderId="0" xfId="0" applyNumberFormat="1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wrapText="1"/>
    </xf>
    <xf numFmtId="165" fontId="5" fillId="7" borderId="0" xfId="0" applyNumberFormat="1" applyFont="1" applyFill="1" applyAlignment="1">
      <alignment horizontal="right"/>
    </xf>
    <xf numFmtId="4" fontId="5" fillId="7" borderId="0" xfId="0" applyNumberFormat="1" applyFont="1" applyFill="1" applyAlignment="1">
      <alignment horizontal="center"/>
    </xf>
    <xf numFmtId="4" fontId="5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/>
    <xf numFmtId="4" fontId="5" fillId="7" borderId="0" xfId="0" applyNumberFormat="1" applyFont="1" applyFill="1" applyAlignment="1">
      <alignment horizontal="right"/>
    </xf>
    <xf numFmtId="165" fontId="35" fillId="0" borderId="8" xfId="1" applyNumberFormat="1" applyFont="1" applyFill="1" applyBorder="1" applyAlignment="1">
      <alignment horizontal="center" vertical="center"/>
    </xf>
    <xf numFmtId="168" fontId="4" fillId="0" borderId="0" xfId="0" applyNumberFormat="1" applyFont="1"/>
    <xf numFmtId="168" fontId="4" fillId="4" borderId="2" xfId="0" applyNumberFormat="1" applyFont="1" applyFill="1" applyBorder="1" applyAlignment="1">
      <alignment horizontal="center" vertical="center"/>
    </xf>
    <xf numFmtId="44" fontId="7" fillId="0" borderId="2" xfId="0" applyNumberFormat="1" applyFont="1" applyBorder="1" applyAlignment="1">
      <alignment horizontal="left" vertical="center" wrapText="1" indent="2"/>
    </xf>
    <xf numFmtId="8" fontId="4" fillId="9" borderId="0" xfId="0" applyNumberFormat="1" applyFont="1" applyFill="1"/>
    <xf numFmtId="0" fontId="4" fillId="9" borderId="0" xfId="0" applyFont="1" applyFill="1" applyAlignment="1">
      <alignment horizontal="center"/>
    </xf>
    <xf numFmtId="0" fontId="41" fillId="0" borderId="0" xfId="0" applyFont="1"/>
    <xf numFmtId="0" fontId="4" fillId="0" borderId="0" xfId="0" quotePrefix="1" applyFont="1" applyAlignment="1">
      <alignment horizontal="center"/>
    </xf>
    <xf numFmtId="0" fontId="4" fillId="0" borderId="0" xfId="0" quotePrefix="1" applyFont="1"/>
    <xf numFmtId="0" fontId="42" fillId="0" borderId="2" xfId="0" applyFont="1" applyBorder="1" applyAlignment="1">
      <alignment horizontal="center" wrapText="1"/>
    </xf>
    <xf numFmtId="168" fontId="4" fillId="0" borderId="2" xfId="0" applyNumberFormat="1" applyFont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left" vertical="center" indent="1"/>
    </xf>
    <xf numFmtId="170" fontId="4" fillId="0" borderId="0" xfId="0" applyNumberFormat="1" applyFont="1"/>
    <xf numFmtId="171" fontId="4" fillId="0" borderId="0" xfId="10" applyNumberFormat="1" applyFont="1"/>
    <xf numFmtId="0" fontId="37" fillId="26" borderId="0" xfId="0" applyFont="1" applyFill="1" applyAlignment="1">
      <alignment horizontal="center" vertical="center" wrapText="1"/>
    </xf>
    <xf numFmtId="1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left" indent="1"/>
    </xf>
    <xf numFmtId="44" fontId="8" fillId="0" borderId="2" xfId="0" applyNumberFormat="1" applyFont="1" applyBorder="1" applyAlignment="1">
      <alignment horizontal="right" vertical="center" wrapText="1"/>
    </xf>
    <xf numFmtId="4" fontId="44" fillId="0" borderId="0" xfId="0" applyNumberFormat="1" applyFont="1"/>
    <xf numFmtId="0" fontId="5" fillId="5" borderId="0" xfId="0" applyFont="1" applyFill="1" applyAlignment="1" applyProtection="1">
      <alignment horizontal="center" vertical="center"/>
      <protection hidden="1"/>
    </xf>
    <xf numFmtId="0" fontId="1" fillId="25" borderId="0" xfId="0" applyFont="1" applyFill="1" applyAlignment="1">
      <alignment horizontal="center" wrapText="1"/>
    </xf>
    <xf numFmtId="0" fontId="33" fillId="10" borderId="23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/>
    </xf>
    <xf numFmtId="0" fontId="33" fillId="10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/>
    </xf>
    <xf numFmtId="0" fontId="33" fillId="1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6" borderId="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3" fillId="20" borderId="6" xfId="0" applyFont="1" applyFill="1" applyBorder="1" applyAlignment="1">
      <alignment horizontal="center" vertical="center"/>
    </xf>
    <xf numFmtId="0" fontId="31" fillId="17" borderId="26" xfId="0" applyFont="1" applyFill="1" applyBorder="1" applyAlignment="1">
      <alignment horizontal="center" vertical="center"/>
    </xf>
    <xf numFmtId="0" fontId="31" fillId="17" borderId="27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43" fillId="6" borderId="29" xfId="0" applyFont="1" applyFill="1" applyBorder="1" applyAlignment="1">
      <alignment horizontal="center" vertical="center" wrapText="1"/>
    </xf>
    <xf numFmtId="0" fontId="43" fillId="6" borderId="28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27" fillId="16" borderId="15" xfId="2" applyFont="1" applyFill="1" applyBorder="1"/>
    <xf numFmtId="0" fontId="18" fillId="2" borderId="0" xfId="2" applyFill="1"/>
    <xf numFmtId="0" fontId="23" fillId="2" borderId="16" xfId="2" applyFont="1" applyFill="1" applyBorder="1"/>
    <xf numFmtId="0" fontId="26" fillId="15" borderId="17" xfId="2" applyFont="1" applyFill="1" applyBorder="1"/>
    <xf numFmtId="0" fontId="23" fillId="0" borderId="18" xfId="2" applyFont="1" applyBorder="1"/>
    <xf numFmtId="0" fontId="23" fillId="0" borderId="19" xfId="2" applyFont="1" applyBorder="1"/>
    <xf numFmtId="0" fontId="27" fillId="16" borderId="17" xfId="2" applyFont="1" applyFill="1" applyBorder="1"/>
    <xf numFmtId="0" fontId="23" fillId="2" borderId="18" xfId="2" applyFont="1" applyFill="1" applyBorder="1"/>
    <xf numFmtId="0" fontId="23" fillId="2" borderId="19" xfId="2" applyFont="1" applyFill="1" applyBorder="1"/>
    <xf numFmtId="0" fontId="19" fillId="0" borderId="3" xfId="3" applyBorder="1" applyAlignment="1">
      <alignment horizontal="center"/>
    </xf>
    <xf numFmtId="0" fontId="19" fillId="0" borderId="6" xfId="3" applyBorder="1" applyAlignment="1">
      <alignment horizontal="center"/>
    </xf>
    <xf numFmtId="0" fontId="21" fillId="14" borderId="12" xfId="2" applyFont="1" applyFill="1" applyBorder="1"/>
    <xf numFmtId="0" fontId="23" fillId="0" borderId="14" xfId="2" applyFont="1" applyBorder="1"/>
    <xf numFmtId="0" fontId="23" fillId="0" borderId="10" xfId="2" applyFont="1" applyBorder="1"/>
    <xf numFmtId="0" fontId="22" fillId="0" borderId="0" xfId="2" applyFont="1"/>
    <xf numFmtId="0" fontId="18" fillId="0" borderId="0" xfId="2"/>
    <xf numFmtId="0" fontId="26" fillId="15" borderId="12" xfId="2" applyFont="1" applyFill="1" applyBorder="1"/>
    <xf numFmtId="0" fontId="30" fillId="14" borderId="15" xfId="9" applyFill="1" applyBorder="1" applyAlignment="1"/>
    <xf numFmtId="0" fontId="23" fillId="0" borderId="16" xfId="2" applyFont="1" applyBorder="1"/>
    <xf numFmtId="0" fontId="26" fillId="15" borderId="15" xfId="2" applyFont="1" applyFill="1" applyBorder="1" applyAlignment="1">
      <alignment wrapText="1"/>
    </xf>
    <xf numFmtId="44" fontId="34" fillId="0" borderId="2" xfId="0" applyNumberFormat="1" applyFont="1" applyBorder="1" applyAlignment="1">
      <alignment horizontal="right" vertical="center" wrapText="1"/>
    </xf>
  </cellXfs>
  <cellStyles count="11">
    <cellStyle name="Coma 2" xfId="4" xr:uid="{00000000-0005-0000-0000-000000000000}"/>
    <cellStyle name="Enllaç" xfId="9" builtinId="8"/>
    <cellStyle name="Millares 2" xfId="6" xr:uid="{00000000-0005-0000-0000-000002000000}"/>
    <cellStyle name="Moneda" xfId="1" builtinId="4"/>
    <cellStyle name="Moneda 2" xfId="5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  <cellStyle name="Normal 4" xfId="7" xr:uid="{00000000-0005-0000-0000-000008000000}"/>
    <cellStyle name="Normal 5" xfId="8" xr:uid="{00000000-0005-0000-0000-000009000000}"/>
    <cellStyle name="Percentatg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0</xdr:rowOff>
        </xdr:from>
        <xdr:to>
          <xdr:col>0</xdr:col>
          <xdr:colOff>952500</xdr:colOff>
          <xdr:row>29</xdr:row>
          <xdr:rowOff>114300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0</xdr:rowOff>
        </xdr:from>
        <xdr:to>
          <xdr:col>0</xdr:col>
          <xdr:colOff>952500</xdr:colOff>
          <xdr:row>29</xdr:row>
          <xdr:rowOff>114300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0</xdr:rowOff>
        </xdr:from>
        <xdr:to>
          <xdr:col>0</xdr:col>
          <xdr:colOff>952500</xdr:colOff>
          <xdr:row>29</xdr:row>
          <xdr:rowOff>114300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0</xdr:rowOff>
        </xdr:from>
        <xdr:to>
          <xdr:col>0</xdr:col>
          <xdr:colOff>952500</xdr:colOff>
          <xdr:row>29</xdr:row>
          <xdr:rowOff>114300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29</xdr:row>
          <xdr:rowOff>0</xdr:rowOff>
        </xdr:from>
        <xdr:to>
          <xdr:col>0</xdr:col>
          <xdr:colOff>952500</xdr:colOff>
          <xdr:row>29</xdr:row>
          <xdr:rowOff>114300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://QUOTA/Documents_Serveis_IMI/Serveis%20Aplicacions/2017%20Pressupost/Pressupostos%20serveis%20Aplicacions%202017%20Ac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7%20Pressupost\Pressupostos%20serveis%20Aplicacions%202017%20Actu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://QUOTA/Documents_Serveis_IMI/Serveis%20Aplicacions/2016%20Serveis%20Aplicacions/2016%20Pressupost%20aplicacions/Pressupostos%20serveis%20Aplicacions%202016%20Actu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UOTA\Documents_Serveis_IMI\Serveis%20Aplicacions\2016%20Serveis%20Aplicacions\2016%20Pressupost%20aplicacions\Pressupostos%20serveis%20Aplicacions%20201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2017 PER TIPUS I CONTRACTE"/>
      <sheetName val="Baixa lic no actu. a Agost"/>
      <sheetName val="TD just 2017 a 20160625"/>
      <sheetName val="JUSTIFICACIO 2017 A 20160625"/>
      <sheetName val="TD pressupost 2017 vs 2016 SERV"/>
      <sheetName val="TD pressupost 2017 vs 2016"/>
      <sheetName val="Justificacio 2017 a 15 6 16"/>
      <sheetName val="Situació contractació 2017"/>
      <sheetName val="Situació contractació 2016"/>
      <sheetName val="Serveis Aplicacions"/>
      <sheetName val="Informe Contractació GPIC"/>
      <sheetName val="TD 2017 c2 per sector"/>
      <sheetName val="2017 Adjudicats c2"/>
      <sheetName val="2017 Formalitzats c2"/>
      <sheetName val="Cat Serveis"/>
      <sheetName val="Dades auxiliar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Codi Contracte</v>
          </cell>
        </row>
      </sheetData>
      <sheetData sheetId="11"/>
      <sheetData sheetId="12"/>
      <sheetData sheetId="13"/>
      <sheetData sheetId="14"/>
      <sheetData sheetId="15">
        <row r="1">
          <cell r="A1" t="str">
            <v>Codi Servei</v>
          </cell>
          <cell r="M1" t="str">
            <v>Tipus despesa</v>
          </cell>
          <cell r="N1" t="str">
            <v>Conceptes despesa</v>
          </cell>
        </row>
        <row r="2">
          <cell r="M2" t="str">
            <v>1. Continuïtat: Manteniment i suport</v>
          </cell>
          <cell r="N2" t="str">
            <v>1.1. Suport usuari</v>
          </cell>
        </row>
        <row r="3">
          <cell r="M3" t="str">
            <v>2. Evolutiu: Evolutiu recurrent</v>
          </cell>
          <cell r="N3" t="str">
            <v>1.2. Suport al servei</v>
          </cell>
        </row>
        <row r="4">
          <cell r="M4" t="str">
            <v>3. Projecte de millora: Evolutiu Identificat</v>
          </cell>
          <cell r="N4" t="str">
            <v>1.3. Correctiu imprescindible</v>
          </cell>
        </row>
        <row r="5">
          <cell r="M5" t="str">
            <v>4. Projecte</v>
          </cell>
          <cell r="N5" t="str">
            <v>1.4. Llicències</v>
          </cell>
        </row>
        <row r="6">
          <cell r="N6" t="str">
            <v>2.1. Imperatiu legal</v>
          </cell>
        </row>
        <row r="7">
          <cell r="N7" t="str">
            <v>2.2. Millores funcionalitats existents</v>
          </cell>
        </row>
        <row r="8">
          <cell r="N8" t="str">
            <v>3.1. Noves funcionalitats</v>
          </cell>
        </row>
        <row r="9">
          <cell r="N9" t="str">
            <v>4.1. Nou Projecte</v>
          </cell>
        </row>
      </sheetData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C6 aprovat a 26- 01"/>
      <sheetName val="Pressupost C2 aprovat a 26-01"/>
      <sheetName val="TD pressupost 2017 vs 2016 US"/>
      <sheetName val="TD pressupost 2017 vs 2016 (2)"/>
      <sheetName val="TD pressupost 2017 vs 2016"/>
      <sheetName val="Serveis Aplicacions"/>
      <sheetName val="Informe Contractació GPIC"/>
      <sheetName val="TD 2017 DSV Estat tramiT"/>
      <sheetName val="TD 2016 DSV Estat tramit"/>
      <sheetName val="TD SECTOR I SERVE"/>
      <sheetName val="TD Contractes 2016"/>
      <sheetName val="TD UNITAT SERVEI"/>
      <sheetName val="SERVEIS SENSE CONTRACTE 2016"/>
      <sheetName val="Pdte contractar 2016 c6"/>
      <sheetName val="Pdte contractar 2016 c2"/>
      <sheetName val="Pluris i Prorrogues 2016"/>
      <sheetName val="TD C6 2016 1er trim  Prorroga"/>
      <sheetName val="SERVEIS SENSE CONTRAC 2016 US"/>
      <sheetName val="TD C6 2016 1er trim "/>
      <sheetName val="TD Pressupost 2016 VS 2015"/>
      <sheetName val="TD Pressupost 2016 (2)"/>
      <sheetName val="TD Pressupost 2016"/>
      <sheetName val="TD F0518 I PONTS"/>
      <sheetName val="TD F0016 I MENORS"/>
      <sheetName val="PRESSUPOST C2 2016 DEMANDA"/>
      <sheetName val="PRESSUPOST C2 2016 adic. a CP"/>
      <sheetName val="TD empreses amb serveis emer"/>
      <sheetName val="Pròrrogas"/>
      <sheetName val="Cat Serveis"/>
      <sheetName val="Dades auxiliars"/>
      <sheetName val="Cat Servei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Codi Servei</v>
          </cell>
          <cell r="B1" t="str">
            <v>Nom del Servei</v>
          </cell>
          <cell r="C1" t="str">
            <v>Referent</v>
          </cell>
          <cell r="D1" t="str">
            <v>Supervisor</v>
          </cell>
          <cell r="E1" t="str">
            <v>Supervisor 2016</v>
          </cell>
          <cell r="F1" t="str">
            <v>Sector</v>
          </cell>
          <cell r="G1" t="str">
            <v>Sector 2016</v>
          </cell>
          <cell r="H1" t="str">
            <v>Unitat de servei</v>
          </cell>
          <cell r="I1" t="str">
            <v>Unitat servei 2016 cat apli</v>
          </cell>
          <cell r="J1" t="str">
            <v>Unitat de servei 2016</v>
          </cell>
        </row>
        <row r="2">
          <cell r="A2" t="str">
            <v>SER0001</v>
          </cell>
          <cell r="B2" t="str">
            <v>Quadre de comandament de la gerència Municipal</v>
          </cell>
          <cell r="C2" t="str">
            <v>LLUCH LOPEZ, JAIME</v>
          </cell>
          <cell r="D2" t="str">
            <v>LLUCH LOPEZ, JAIME</v>
          </cell>
          <cell r="E2" t="str">
            <v>LLUCH LOPEZ, JAIME</v>
          </cell>
          <cell r="F2" t="str">
            <v>Gerència Municipal</v>
          </cell>
          <cell r="G2" t="str">
            <v>Gerència Municipal</v>
          </cell>
          <cell r="H2" t="str">
            <v>Anàlisi de dades i Reporting</v>
          </cell>
          <cell r="I2" t="str">
            <v>ANÀLISI DE DADES I REPORTING</v>
          </cell>
          <cell r="J2" t="str">
            <v>ANÀLISI DE DADES I REPORTING</v>
          </cell>
        </row>
        <row r="3">
          <cell r="A3" t="str">
            <v>SER0003</v>
          </cell>
          <cell r="B3" t="str">
            <v>Servei d'Assistència a la Dona</v>
          </cell>
          <cell r="C3" t="str">
            <v>Luis Díaz, Maria Trinidad</v>
          </cell>
          <cell r="D3" t="str">
            <v>BOIX RODRIGUEZ, JORDI</v>
          </cell>
          <cell r="E3" t="str">
            <v>BOIX RODRIGUEZ, JORDI</v>
          </cell>
          <cell r="F3" t="str">
            <v>Gerència de Qualitat de Vida, Igualtat i Esports</v>
          </cell>
          <cell r="G3" t="str">
            <v>Gerència de Drets Socials</v>
          </cell>
          <cell r="H3" t="str">
            <v>Atenció a les Persones</v>
          </cell>
          <cell r="I3" t="str">
            <v>DRETS SOCIALS</v>
          </cell>
          <cell r="J3" t="str">
            <v>DRETS SOCIALS</v>
          </cell>
        </row>
        <row r="4">
          <cell r="A4" t="str">
            <v>SER0004</v>
          </cell>
          <cell r="B4" t="str">
            <v>Ajuts econòmics Serveis Socials</v>
          </cell>
          <cell r="C4" t="str">
            <v>Luis Díaz, Maria Trinidad</v>
          </cell>
          <cell r="D4" t="str">
            <v>BOIX RODRIGUEZ, JORDI</v>
          </cell>
          <cell r="E4" t="str">
            <v>BOIX RODRIGUEZ, JORDI</v>
          </cell>
          <cell r="F4" t="str">
            <v>Gerència de Qualitat de Vida, Igualtat i Esports</v>
          </cell>
          <cell r="G4" t="str">
            <v>Gerència de Drets Socials</v>
          </cell>
          <cell r="H4" t="str">
            <v>Atenció a les Persones</v>
          </cell>
          <cell r="I4" t="str">
            <v>DRETS SOCIALS</v>
          </cell>
          <cell r="J4" t="str">
            <v>DRETS SOCIALS</v>
          </cell>
        </row>
        <row r="5">
          <cell r="A5" t="str">
            <v>SER0005</v>
          </cell>
          <cell r="B5" t="str">
            <v>Renda mínima d'inserció</v>
          </cell>
          <cell r="C5" t="str">
            <v>FONTANALS POU, MIGUEL</v>
          </cell>
          <cell r="D5" t="str">
            <v>BOIX RODRIGUEZ, JORDI</v>
          </cell>
          <cell r="E5" t="str">
            <v>BOIX RODRIGUEZ, JORDI</v>
          </cell>
          <cell r="F5" t="str">
            <v>Gerència de Qualitat de Vida, Igualtat i Esports</v>
          </cell>
          <cell r="G5" t="str">
            <v>Gerència de Drets Socials</v>
          </cell>
          <cell r="H5" t="str">
            <v>Atenció a les Persones</v>
          </cell>
          <cell r="I5" t="str">
            <v>DRETS SOCIALS</v>
          </cell>
          <cell r="J5" t="str">
            <v>DRETS SOCIALS</v>
          </cell>
        </row>
        <row r="6">
          <cell r="A6" t="str">
            <v>SER0006</v>
          </cell>
          <cell r="B6" t="str">
            <v>Beques vacances estiu per nens i joves</v>
          </cell>
          <cell r="C6" t="str">
            <v>Luis Díaz, Maria Trinidad</v>
          </cell>
          <cell r="D6" t="str">
            <v>BOIX RODRIGUEZ, JORDI</v>
          </cell>
          <cell r="E6" t="str">
            <v>BOIX RODRIGUEZ, JORDI</v>
          </cell>
          <cell r="F6" t="str">
            <v>Gerència de Qualitat de Vida, Igualtat i Esports</v>
          </cell>
          <cell r="G6" t="str">
            <v>Gerència de Drets Socials</v>
          </cell>
          <cell r="H6" t="str">
            <v>Atenció a les Persones</v>
          </cell>
          <cell r="I6" t="str">
            <v>DRETS SOCIALS</v>
          </cell>
          <cell r="J6" t="str">
            <v>DRETS SOCIALS</v>
          </cell>
        </row>
        <row r="7">
          <cell r="A7" t="str">
            <v>SER0007</v>
          </cell>
          <cell r="B7" t="str">
            <v>Viatges Gent gran</v>
          </cell>
          <cell r="C7" t="str">
            <v>Luis Díaz, Maria Trinidad</v>
          </cell>
          <cell r="D7" t="str">
            <v>TRIAS JUNCOSA, JAUME</v>
          </cell>
          <cell r="E7" t="str">
            <v>BOIX RODRIGUEZ, JORDI</v>
          </cell>
          <cell r="F7" t="str">
            <v>Gerència de Qualitat de Vida, Igualtat i Esports</v>
          </cell>
          <cell r="G7" t="str">
            <v>Gerència de Drets Socials</v>
          </cell>
          <cell r="H7" t="str">
            <v>Atenció al Ciutadà</v>
          </cell>
          <cell r="I7" t="str">
            <v>DRETS SOCIALS</v>
          </cell>
          <cell r="J7" t="str">
            <v>DRETS SOCIALS</v>
          </cell>
        </row>
        <row r="8">
          <cell r="A8" t="str">
            <v>SER0007/2</v>
          </cell>
          <cell r="B8" t="str">
            <v>Viatges Gent gran Nou</v>
          </cell>
          <cell r="C8" t="str">
            <v>Luis Díaz, Maria Trinidad</v>
          </cell>
          <cell r="D8" t="str">
            <v>BOIX RODRIGUEZ, JORDI</v>
          </cell>
          <cell r="E8" t="str">
            <v>BOIX RODRIGUEZ, JORDI</v>
          </cell>
          <cell r="F8" t="str">
            <v>Gerència de Qualitat de Vida, Igualtat i Esports</v>
          </cell>
          <cell r="G8" t="str">
            <v>Gerència de Drets Socials</v>
          </cell>
          <cell r="H8" t="str">
            <v>Atenció a les Persones</v>
          </cell>
          <cell r="I8" t="str">
            <v>DRETS SOCIALS</v>
          </cell>
          <cell r="J8" t="str">
            <v>DRETS SOCIALS</v>
          </cell>
        </row>
        <row r="9">
          <cell r="A9" t="str">
            <v>SER0008</v>
          </cell>
          <cell r="B9" t="str">
            <v>Cites Serveis Socials i Agenda del Professional</v>
          </cell>
          <cell r="C9" t="str">
            <v>Luis Díaz, Maria Trinidad</v>
          </cell>
          <cell r="D9" t="str">
            <v>BOIX RODRIGUEZ, JORDI</v>
          </cell>
          <cell r="E9" t="str">
            <v>BOIX RODRIGUEZ, JORDI</v>
          </cell>
          <cell r="F9" t="str">
            <v>Gerència de Qualitat de Vida, Igualtat i Esports</v>
          </cell>
          <cell r="G9" t="str">
            <v>Gerència de Drets Socials</v>
          </cell>
          <cell r="H9" t="str">
            <v>Atenció a les Persones</v>
          </cell>
          <cell r="I9" t="str">
            <v>DRETS SOCIALS</v>
          </cell>
          <cell r="J9" t="str">
            <v>DRETS SOCIALS</v>
          </cell>
        </row>
        <row r="10">
          <cell r="A10" t="str">
            <v>SER0009</v>
          </cell>
          <cell r="B10" t="str">
            <v>Expedients Serveis Socials</v>
          </cell>
          <cell r="C10" t="str">
            <v>Camuñez Luengo, Marià</v>
          </cell>
          <cell r="D10" t="str">
            <v>BOIX RODRIGUEZ, JORDI</v>
          </cell>
          <cell r="E10" t="str">
            <v>BOIX RODRIGUEZ, JORDI</v>
          </cell>
          <cell r="F10" t="str">
            <v>Gerència de Qualitat de Vida, Igualtat i Esports</v>
          </cell>
          <cell r="G10" t="str">
            <v>Gerència de Drets Socials</v>
          </cell>
          <cell r="H10" t="str">
            <v>Atenció a les Persones</v>
          </cell>
          <cell r="I10" t="str">
            <v>DRETS SOCIALS</v>
          </cell>
          <cell r="J10" t="str">
            <v>DRETS SOCIALS</v>
          </cell>
        </row>
        <row r="11">
          <cell r="A11" t="str">
            <v>SER0010</v>
          </cell>
          <cell r="B11" t="str">
            <v>Portal del professional de serveis socials</v>
          </cell>
          <cell r="C11" t="str">
            <v>Santamaria Ortin, Carlos</v>
          </cell>
          <cell r="D11" t="str">
            <v>BOIX RODRIGUEZ, JORDI</v>
          </cell>
          <cell r="E11" t="str">
            <v>BOIX RODRIGUEZ, JORDI</v>
          </cell>
          <cell r="F11" t="str">
            <v>Gerència de Qualitat de Vida, Igualtat i Esports</v>
          </cell>
          <cell r="G11" t="str">
            <v>Gerència de Drets Socials</v>
          </cell>
          <cell r="H11" t="str">
            <v>Atenció a les Persones</v>
          </cell>
          <cell r="I11" t="str">
            <v>DRETS SOCIALS</v>
          </cell>
          <cell r="J11" t="str">
            <v>DRETS SOCIALS</v>
          </cell>
        </row>
        <row r="12">
          <cell r="A12" t="str">
            <v>SER0011</v>
          </cell>
          <cell r="B12" t="str">
            <v>Serveis d'assistència a la immigració</v>
          </cell>
          <cell r="C12" t="str">
            <v>FONTANALS POU, MIGUEL</v>
          </cell>
          <cell r="D12" t="str">
            <v>BOIX RODRIGUEZ, JORDI</v>
          </cell>
          <cell r="E12" t="str">
            <v>BOIX RODRIGUEZ, JORDI</v>
          </cell>
          <cell r="F12" t="str">
            <v>Gerència de Qualitat de Vida, Igualtat i Esports</v>
          </cell>
          <cell r="G12" t="str">
            <v>Gerència de Drets Socials</v>
          </cell>
          <cell r="H12" t="str">
            <v>Atenció a les Persones</v>
          </cell>
          <cell r="I12" t="str">
            <v>DRETS SOCIALS</v>
          </cell>
          <cell r="J12" t="str">
            <v>DRETS SOCIALS</v>
          </cell>
        </row>
        <row r="13">
          <cell r="A13" t="str">
            <v>SER0012</v>
          </cell>
          <cell r="B13" t="str">
            <v>Menjadors Socials</v>
          </cell>
          <cell r="C13" t="str">
            <v>Santamaria Ortin, Carlos</v>
          </cell>
          <cell r="D13" t="str">
            <v>BOIX RODRIGUEZ, JORDI</v>
          </cell>
          <cell r="E13" t="str">
            <v>BOIX RODRIGUEZ, JORDI</v>
          </cell>
          <cell r="F13" t="str">
            <v>Gerència de Qualitat de Vida, Igualtat i Esports</v>
          </cell>
          <cell r="G13" t="str">
            <v>Gerència de Drets Socials</v>
          </cell>
          <cell r="H13" t="str">
            <v>Atenció a les Persones</v>
          </cell>
          <cell r="I13" t="str">
            <v>DRETS SOCIALS</v>
          </cell>
          <cell r="J13" t="str">
            <v>DRETS SOCIALS</v>
          </cell>
        </row>
        <row r="14">
          <cell r="A14" t="str">
            <v>SER0013</v>
          </cell>
          <cell r="B14" t="str">
            <v>Equipaments i altres recursos Persones vulnerables</v>
          </cell>
          <cell r="C14" t="str">
            <v>Santamaria Ortin, Carlos</v>
          </cell>
          <cell r="D14" t="str">
            <v>BOIX RODRIGUEZ, JORDI</v>
          </cell>
          <cell r="E14" t="str">
            <v>BOIX RODRIGUEZ, JORDI</v>
          </cell>
          <cell r="F14" t="str">
            <v>Gerència de Qualitat de Vida, Igualtat i Esports</v>
          </cell>
          <cell r="G14" t="str">
            <v>Gerència de Drets Socials</v>
          </cell>
          <cell r="H14" t="str">
            <v>Atenció a les Persones</v>
          </cell>
          <cell r="I14" t="str">
            <v>DRETS SOCIALS</v>
          </cell>
          <cell r="J14" t="str">
            <v>DRETS SOCIALS</v>
          </cell>
        </row>
        <row r="15">
          <cell r="A15" t="str">
            <v>SER0014</v>
          </cell>
          <cell r="B15" t="str">
            <v>Llei de la Dependència</v>
          </cell>
          <cell r="C15" t="str">
            <v>Camuñez Luengo, Marià</v>
          </cell>
          <cell r="D15" t="str">
            <v>BOIX RODRIGUEZ, JORDI</v>
          </cell>
          <cell r="E15" t="str">
            <v>BOIX RODRIGUEZ, JORDI</v>
          </cell>
          <cell r="F15" t="str">
            <v>Gerència de Qualitat de Vida, Igualtat i Esports</v>
          </cell>
          <cell r="G15" t="str">
            <v>Gerència de Drets Socials</v>
          </cell>
          <cell r="H15" t="str">
            <v>Atenció a les Persones</v>
          </cell>
          <cell r="I15" t="str">
            <v>DRETS SOCIALS</v>
          </cell>
          <cell r="J15" t="str">
            <v>DRETS SOCIALS</v>
          </cell>
        </row>
        <row r="16">
          <cell r="A16" t="str">
            <v>SER0015</v>
          </cell>
          <cell r="B16" t="str">
            <v>Servei d'Atenció Domiciliària</v>
          </cell>
          <cell r="C16" t="str">
            <v>Camuñez Luengo, Marià</v>
          </cell>
          <cell r="D16" t="str">
            <v>BOIX RODRIGUEZ, JORDI</v>
          </cell>
          <cell r="E16" t="str">
            <v>BOIX RODRIGUEZ, JORDI</v>
          </cell>
          <cell r="F16" t="str">
            <v>Gerència de Qualitat de Vida, Igualtat i Esports</v>
          </cell>
          <cell r="G16" t="str">
            <v>Gerència de Drets Socials</v>
          </cell>
          <cell r="H16" t="str">
            <v>Atenció a les Persones</v>
          </cell>
          <cell r="I16" t="str">
            <v>DRETS SOCIALS</v>
          </cell>
          <cell r="J16" t="str">
            <v>DRETS SOCIALS</v>
          </cell>
        </row>
        <row r="17">
          <cell r="A17" t="str">
            <v>SER0016</v>
          </cell>
          <cell r="B17" t="str">
            <v>Teleassistència Domiciliària</v>
          </cell>
          <cell r="C17" t="str">
            <v>FONTANALS POU, MIGUEL</v>
          </cell>
          <cell r="D17" t="str">
            <v>BOIX RODRIGUEZ, JORDI</v>
          </cell>
          <cell r="E17" t="str">
            <v>BOIX RODRIGUEZ, JORDI</v>
          </cell>
          <cell r="F17" t="str">
            <v>Gerència de Qualitat de Vida, Igualtat i Esports</v>
          </cell>
          <cell r="G17" t="str">
            <v>Gerència de Drets Socials</v>
          </cell>
          <cell r="H17" t="str">
            <v>Atenció a les Persones</v>
          </cell>
          <cell r="I17" t="str">
            <v>DRETS SOCIALS</v>
          </cell>
          <cell r="J17" t="str">
            <v>DRETS SOCIALS</v>
          </cell>
        </row>
        <row r="18">
          <cell r="A18" t="str">
            <v>SER0017</v>
          </cell>
          <cell r="B18" t="str">
            <v>Servei indicadors i explotació de dades de QVIE</v>
          </cell>
          <cell r="C18" t="str">
            <v>Santamaria Ortin, Carlos</v>
          </cell>
          <cell r="D18" t="str">
            <v>BOIX RODRIGUEZ, JORDI</v>
          </cell>
          <cell r="E18" t="str">
            <v>BOIX RODRIGUEZ, JORDI</v>
          </cell>
          <cell r="F18" t="str">
            <v>Gerència de Qualitat de Vida, Igualtat i Esports</v>
          </cell>
          <cell r="G18" t="str">
            <v>Gerència de Drets Socials</v>
          </cell>
          <cell r="H18" t="str">
            <v>Atenció a les Persones</v>
          </cell>
          <cell r="I18" t="str">
            <v>DRETS SOCIALS</v>
          </cell>
          <cell r="J18" t="str">
            <v>DRETS SOCIALS</v>
          </cell>
        </row>
        <row r="19">
          <cell r="A19" t="str">
            <v>SER0018</v>
          </cell>
          <cell r="B19" t="str">
            <v>Servei d'asistencia persones amb discapacitat: Assesorament laboral IMPD i promoció i suport IMPD</v>
          </cell>
          <cell r="C19" t="str">
            <v>FONTANALS POU, MIGUEL</v>
          </cell>
          <cell r="D19" t="str">
            <v>BOIX RODRIGUEZ, JORDI</v>
          </cell>
          <cell r="E19" t="str">
            <v>BOIX RODRIGUEZ, JORDI</v>
          </cell>
          <cell r="F19" t="str">
            <v>Gerència de Qualitat de Vida, Igualtat i Esports</v>
          </cell>
          <cell r="G19" t="str">
            <v>Gerència de Drets Socials</v>
          </cell>
          <cell r="H19" t="str">
            <v>Atenció a les Persones</v>
          </cell>
          <cell r="I19" t="str">
            <v>DRETS SOCIALS</v>
          </cell>
          <cell r="J19" t="str">
            <v>DRETS SOCIALS</v>
          </cell>
        </row>
        <row r="20">
          <cell r="A20" t="str">
            <v>SER0019</v>
          </cell>
          <cell r="B20" t="str">
            <v>Guia de Barcelona. Agenda i Equipaments</v>
          </cell>
          <cell r="C20" t="str">
            <v>COMAPOSADA MARTI, MONTSERRAT</v>
          </cell>
          <cell r="D20" t="str">
            <v>ROCA VILALTA, XAVIER</v>
          </cell>
          <cell r="E20" t="str">
            <v>COMAPOSADA MARTI, MONTSERRAT</v>
          </cell>
          <cell r="F20" t="str">
            <v>Gerència de Recursos</v>
          </cell>
          <cell r="G20" t="str">
            <v>Gerència de Recursos</v>
          </cell>
          <cell r="H20" t="str">
            <v>DTI</v>
          </cell>
          <cell r="I20" t="str">
            <v>INTERNET I CANALS</v>
          </cell>
          <cell r="J20" t="str">
            <v>DTI</v>
          </cell>
        </row>
        <row r="21">
          <cell r="A21" t="str">
            <v>SER0020</v>
          </cell>
          <cell r="B21" t="str">
            <v>Carpetes de tramitació</v>
          </cell>
          <cell r="C21" t="str">
            <v>CARMONA RUIZ, JUAN CARLO</v>
          </cell>
          <cell r="D21" t="str">
            <v>TRIAS JUNCOSA, JAUME</v>
          </cell>
          <cell r="E21" t="str">
            <v>TRIAS JUNCOSA, JAUME</v>
          </cell>
          <cell r="F21" t="str">
            <v>Gerència de Recursos</v>
          </cell>
          <cell r="G21" t="str">
            <v>Gerència de Recursos</v>
          </cell>
          <cell r="H21" t="str">
            <v>Atenció al Ciutadà</v>
          </cell>
          <cell r="I21" t="str">
            <v>SERVEIS COMUNS ADMINISTRACIÓ ELECTRÓNICA</v>
          </cell>
          <cell r="J21" t="str">
            <v>TRAMITACIÓ, PORTAL I CARPETES</v>
          </cell>
        </row>
        <row r="22">
          <cell r="A22" t="str">
            <v>SER0021</v>
          </cell>
          <cell r="B22" t="str">
            <v>Plataforma de tramitació per 010 i OACs (SATEC)</v>
          </cell>
          <cell r="C22">
            <v>0</v>
          </cell>
          <cell r="D22" t="str">
            <v>TRIAS JUNCOSA, JAUME</v>
          </cell>
          <cell r="E22" t="str">
            <v>TRIAS JUNCOSA, JAUME</v>
          </cell>
          <cell r="F22" t="str">
            <v>Gerència de Recursos</v>
          </cell>
          <cell r="G22" t="str">
            <v>Gerència de Drets de Ciutadania, Participació i Transpàrencia</v>
          </cell>
          <cell r="H22" t="str">
            <v>Atenció al Ciutadà</v>
          </cell>
          <cell r="I22" t="str">
            <v>DRETS CIUTADANIA, PARTICIPACIÓ I TRANSPARÈNCIA</v>
          </cell>
          <cell r="J22" t="str">
            <v>DRETS CIUTADANIA, PARTICIPACIÓ I TRANSPARÈNCIA</v>
          </cell>
        </row>
        <row r="23">
          <cell r="A23" t="str">
            <v>SER0022</v>
          </cell>
          <cell r="B23" t="str">
            <v>Queixes i suggeriments ciutadans</v>
          </cell>
          <cell r="C23" t="str">
            <v>Boya García, Eva</v>
          </cell>
          <cell r="D23" t="str">
            <v>TRIAS JUNCOSA, JAUME</v>
          </cell>
          <cell r="E23" t="str">
            <v>TRIAS JUNCOSA, JAUME</v>
          </cell>
          <cell r="F23" t="str">
            <v>Gerència de Recursos</v>
          </cell>
          <cell r="G23" t="str">
            <v>Gerència de Drets de Ciutadania, Participació i Transpàrencia</v>
          </cell>
          <cell r="H23" t="str">
            <v>Atenció al Ciutadà</v>
          </cell>
          <cell r="I23" t="str">
            <v>DRETS CIUTADANIA, PARTICIPACIÓ I TRANSPARÈNCIA</v>
          </cell>
          <cell r="J23" t="str">
            <v>DRETS CIUTADANIA, PARTICIPACIÓ I TRANSPARÈNCIA</v>
          </cell>
        </row>
        <row r="24">
          <cell r="A24" t="str">
            <v>SER0023</v>
          </cell>
          <cell r="B24" t="str">
            <v>Padró de la Població</v>
          </cell>
          <cell r="C24" t="str">
            <v>ALEMANY SERRA, FRANCESC</v>
          </cell>
          <cell r="D24" t="str">
            <v>TRIAS JUNCOSA, JAUME</v>
          </cell>
          <cell r="E24" t="str">
            <v>TRIAS JUNCOSA, JAUME</v>
          </cell>
          <cell r="F24" t="str">
            <v>IMI-IDB</v>
          </cell>
          <cell r="G24" t="str">
            <v>IMI-IDB</v>
          </cell>
          <cell r="H24" t="str">
            <v>Atenció al Ciutadà</v>
          </cell>
          <cell r="I24" t="str">
            <v>DRETS CIUTADANIA, PARTICIPACIÓ I TRANSPARÈNCIA</v>
          </cell>
          <cell r="J24" t="str">
            <v>DRETS CIUTADANIA, PARTICIPACIÓ I TRANSPARÈNCIA</v>
          </cell>
        </row>
        <row r="25">
          <cell r="A25" t="str">
            <v>SER0024</v>
          </cell>
          <cell r="B25" t="str">
            <v>Model d'Informació de Base</v>
          </cell>
          <cell r="C25" t="str">
            <v>ALEMANY SERRA, FRANCESC</v>
          </cell>
          <cell r="D25" t="str">
            <v>TRIAS JUNCOSA, JAUME</v>
          </cell>
          <cell r="E25" t="str">
            <v>TRIAS JUNCOSA, JAUME</v>
          </cell>
          <cell r="F25" t="str">
            <v>IMI-IDB</v>
          </cell>
          <cell r="G25" t="str">
            <v>IMI-IDB</v>
          </cell>
          <cell r="H25" t="str">
            <v>Atenció al Ciutadà</v>
          </cell>
          <cell r="I25" t="str">
            <v>SERVEIS COMUNS ADMINISTRACIÓ ELECTRÓNICA</v>
          </cell>
          <cell r="J25" t="str">
            <v>TRAMITACIÓ, PORTAL I CARPETES</v>
          </cell>
        </row>
        <row r="26">
          <cell r="A26" t="str">
            <v>SER0025</v>
          </cell>
          <cell r="B26" t="str">
            <v>Targeta Rosa</v>
          </cell>
          <cell r="C26" t="str">
            <v>GONZALEZ GARCIA, SUSANA</v>
          </cell>
          <cell r="D26" t="str">
            <v>TRIAS JUNCOSA, JAUME</v>
          </cell>
          <cell r="E26" t="str">
            <v>TRIAS JUNCOSA, JAUME</v>
          </cell>
          <cell r="F26" t="str">
            <v>Gerència de Recursos</v>
          </cell>
          <cell r="G26" t="str">
            <v>Gerència de Drets de Ciutadania, Participació i Transpàrencia</v>
          </cell>
          <cell r="H26" t="str">
            <v>Atenció al Ciutadà</v>
          </cell>
          <cell r="I26" t="str">
            <v>DRETS CIUTADANIA, PARTICIPACIÓ I TRANSPARÈNCIA</v>
          </cell>
          <cell r="J26" t="str">
            <v>DRETS CIUTADANIA, PARTICIPACIÓ I TRANSPARÈNCIA</v>
          </cell>
        </row>
        <row r="27">
          <cell r="A27" t="str">
            <v>SER0026</v>
          </cell>
          <cell r="B27" t="str">
            <v>Troballes</v>
          </cell>
          <cell r="C27" t="str">
            <v>ALEMANY SERRA, FRANCESC</v>
          </cell>
          <cell r="D27" t="str">
            <v>TRIAS JUNCOSA, JAUME</v>
          </cell>
          <cell r="E27" t="str">
            <v>TRIAS JUNCOSA, JAUME</v>
          </cell>
          <cell r="F27" t="str">
            <v>Gerència de Recursos</v>
          </cell>
          <cell r="G27" t="str">
            <v>Gerència de Drets de Ciutadania, Participació i Transpàrencia</v>
          </cell>
          <cell r="H27" t="str">
            <v>Atenció al Ciutadà</v>
          </cell>
          <cell r="I27" t="str">
            <v>DRETS CIUTADANIA, PARTICIPACIÓ I TRANSPARÈNCIA</v>
          </cell>
          <cell r="J27" t="str">
            <v>DRETS CIUTADANIA, PARTICIPACIÓ I TRANSPARÈNCIA</v>
          </cell>
        </row>
        <row r="28">
          <cell r="A28" t="str">
            <v>SER0027</v>
          </cell>
          <cell r="B28" t="str">
            <v>Registre i Seguiment de temes</v>
          </cell>
          <cell r="C28" t="str">
            <v>DOMINGUEZ MANCERA, MIGUEL</v>
          </cell>
          <cell r="D28" t="str">
            <v>CAPELLA MINGUELL, ROSA M.</v>
          </cell>
          <cell r="E28" t="str">
            <v>SANTAMARIA PEREZ, GLORIA</v>
          </cell>
          <cell r="F28" t="str">
            <v>Gerència de Recursos</v>
          </cell>
          <cell r="G28" t="str">
            <v>Gerència de Recursos</v>
          </cell>
          <cell r="H28" t="str">
            <v>Secretaria, Administració General i Gestió Documental</v>
          </cell>
          <cell r="I28" t="str">
            <v>RECURSOS</v>
          </cell>
          <cell r="J28" t="str">
            <v>REGISTRE, ARXIU I GESTIÓ DOCUMENTAL</v>
          </cell>
        </row>
        <row r="29">
          <cell r="A29" t="str">
            <v>SER0028</v>
          </cell>
          <cell r="B29" t="str">
            <v>Gestió biblioteques, fons documental, arxius</v>
          </cell>
          <cell r="C29" t="str">
            <v>LILLO ESPINOSA, ENRIQUE</v>
          </cell>
          <cell r="D29" t="str">
            <v>SANTAMARIA PEREZ, GLORIA</v>
          </cell>
          <cell r="E29" t="str">
            <v>SANTAMARIA PEREZ, GLORIA</v>
          </cell>
          <cell r="F29" t="str">
            <v>Gerència de Recursos</v>
          </cell>
          <cell r="G29" t="str">
            <v>Gerència de Recursos</v>
          </cell>
          <cell r="H29" t="str">
            <v>Secretaria, Administració General i Gestió Documental</v>
          </cell>
          <cell r="I29" t="str">
            <v>RECURSOS</v>
          </cell>
          <cell r="J29" t="str">
            <v>RECURSOS I ALCALDIA</v>
          </cell>
        </row>
        <row r="30">
          <cell r="A30" t="str">
            <v>SER0030</v>
          </cell>
          <cell r="B30" t="str">
            <v>Serveis a escoles</v>
          </cell>
          <cell r="C30" t="str">
            <v>GARCIA RAMON, MARTA</v>
          </cell>
          <cell r="D30" t="str">
            <v>BOIX RODRIGUEZ, JORDI</v>
          </cell>
          <cell r="E30" t="str">
            <v>BOIX RODRIGUEZ, JORDI</v>
          </cell>
          <cell r="F30" t="str">
            <v>Gerència de Cultura, Coneixement, Creativitat i Innovació</v>
          </cell>
          <cell r="G30" t="str">
            <v>Gerència de Drets Socials</v>
          </cell>
          <cell r="H30" t="str">
            <v>Secretaria, Administració General i Gestió Documental</v>
          </cell>
          <cell r="I30" t="str">
            <v>DRETS SOCIALS. IMEB</v>
          </cell>
          <cell r="J30" t="str">
            <v>DRETS SOCIALS. IMEB</v>
          </cell>
        </row>
        <row r="31">
          <cell r="A31" t="str">
            <v>SER0031</v>
          </cell>
          <cell r="B31" t="str">
            <v>Gestió òrgans de govern municipals</v>
          </cell>
          <cell r="C31" t="str">
            <v>GONZALEZ GARCIA, SUSANA</v>
          </cell>
          <cell r="D31" t="str">
            <v>SANTAMARIA PEREZ, GLORIA</v>
          </cell>
          <cell r="E31" t="str">
            <v>SANTAMARIA PEREZ, GLORIA</v>
          </cell>
          <cell r="F31" t="str">
            <v>Gerència de Recursos</v>
          </cell>
          <cell r="G31" t="str">
            <v>Gerència de Recursos</v>
          </cell>
          <cell r="H31" t="str">
            <v>Secretaria, Administració General i Gestió Documental</v>
          </cell>
          <cell r="I31" t="str">
            <v>RECURSOS</v>
          </cell>
          <cell r="J31" t="str">
            <v>RECURSOS I ALCALDIA</v>
          </cell>
        </row>
        <row r="32">
          <cell r="A32" t="str">
            <v>SER0032</v>
          </cell>
          <cell r="B32" t="str">
            <v>SERVEIS JURIDICS</v>
          </cell>
          <cell r="C32" t="str">
            <v>DOMINGUEZ MANCERA, MIGUEL</v>
          </cell>
          <cell r="D32" t="str">
            <v>SANTAMARIA PEREZ, GLORIA</v>
          </cell>
          <cell r="E32" t="str">
            <v>SANTAMARIA PEREZ, GLORIA</v>
          </cell>
          <cell r="F32" t="str">
            <v>Gerència de Recursos</v>
          </cell>
          <cell r="G32" t="str">
            <v>Gerència de Recursos</v>
          </cell>
          <cell r="H32" t="str">
            <v>Secretaria, Administració General i Gestió Documental</v>
          </cell>
          <cell r="I32" t="str">
            <v>REGISTRE, ARXIU I GESTIÓ DOCUMENTAL</v>
          </cell>
          <cell r="J32" t="str">
            <v>RECURSOS I ALCALDIA</v>
          </cell>
        </row>
        <row r="33">
          <cell r="A33" t="str">
            <v>SER0033</v>
          </cell>
          <cell r="B33" t="str">
            <v>Registre general d'E/S</v>
          </cell>
          <cell r="C33" t="str">
            <v>CAPELLA MINGUELL, ROSA M.</v>
          </cell>
          <cell r="D33" t="str">
            <v>CAPELLA MINGUELL, ROSA M.</v>
          </cell>
          <cell r="E33" t="str">
            <v>CAPELLA MINGUELL, ROSA M.</v>
          </cell>
          <cell r="F33" t="str">
            <v>Gerència de Recursos</v>
          </cell>
          <cell r="G33" t="str">
            <v>Gerència de Recursos</v>
          </cell>
          <cell r="H33" t="str">
            <v>Secretaria, Administració General i Gestió Documental</v>
          </cell>
          <cell r="I33" t="str">
            <v>REGISTRE, ARXIU I GESTIÓ DOCUMENTAL</v>
          </cell>
          <cell r="J33" t="str">
            <v>REGISTRE, ARXIU I GESTIÓ DOCUMENTAL</v>
          </cell>
        </row>
        <row r="34">
          <cell r="A34" t="str">
            <v>SER0034</v>
          </cell>
          <cell r="B34" t="str">
            <v>Gestió Econòmic Financera Ajuntament i OOAA</v>
          </cell>
          <cell r="C34" t="str">
            <v>LLOPART MARCE, NURIA</v>
          </cell>
          <cell r="D34" t="str">
            <v>CASTRO MORAL, LLUIS</v>
          </cell>
          <cell r="E34" t="str">
            <v>TORTOLA FERNANDEZ, JOSE A.</v>
          </cell>
          <cell r="F34" t="str">
            <v>Gerència d'Economia, Empresa i Ocupació</v>
          </cell>
          <cell r="G34" t="str">
            <v>Gerència de Presidència i Economia</v>
          </cell>
          <cell r="H34" t="str">
            <v>Gestió Econòmico-Financera</v>
          </cell>
          <cell r="I34" t="str">
            <v>PRESIDÈNCIA I ECONOMIA</v>
          </cell>
          <cell r="J34" t="str">
            <v>PRESIDÈNCIA I ECONOMIA</v>
          </cell>
        </row>
        <row r="35">
          <cell r="A35" t="str">
            <v>SER0035</v>
          </cell>
          <cell r="B35" t="str">
            <v>Gestió Econòmic Financera Entitats i Empreses</v>
          </cell>
          <cell r="C35" t="str">
            <v>LILLO ESPINOSA, ENRIQUE</v>
          </cell>
          <cell r="D35" t="str">
            <v>CASTRO MORAL, LLUIS</v>
          </cell>
          <cell r="E35" t="str">
            <v>TORTOLA FERNANDEZ, JOSE A.</v>
          </cell>
          <cell r="F35" t="str">
            <v>Gerència d'Economia, Empresa i Ocupació</v>
          </cell>
          <cell r="G35" t="str">
            <v>Gerència de Presidència i Economia</v>
          </cell>
          <cell r="H35" t="str">
            <v>Gestió Econòmico-Financera</v>
          </cell>
          <cell r="I35" t="str">
            <v>PRESIDÈNCIA I ECONOMIA</v>
          </cell>
          <cell r="J35" t="str">
            <v>PRESIDÈNCIA I ECONOMIA</v>
          </cell>
        </row>
        <row r="36">
          <cell r="A36" t="str">
            <v>SER0036</v>
          </cell>
          <cell r="B36" t="str">
            <v>Gestió Econòmic Financera Ens i Consorcis</v>
          </cell>
          <cell r="C36" t="str">
            <v>LLOPART MARCE, NURIA</v>
          </cell>
          <cell r="D36" t="str">
            <v>CASTRO MORAL, LLUIS</v>
          </cell>
          <cell r="E36" t="str">
            <v>TORTOLA FERNANDEZ, JOSE A.</v>
          </cell>
          <cell r="F36" t="str">
            <v>Gerència d'Economia, Empresa i Ocupació</v>
          </cell>
          <cell r="G36" t="str">
            <v>Gerència de Presidència i Economia</v>
          </cell>
          <cell r="H36" t="str">
            <v>Gestió Econòmico-Financera</v>
          </cell>
          <cell r="I36" t="str">
            <v>PRESIDÈNCIA I ECONOMIA</v>
          </cell>
          <cell r="J36" t="str">
            <v>PRESIDÈNCIA I ECONOMIA</v>
          </cell>
        </row>
        <row r="37">
          <cell r="A37" t="str">
            <v>SER0037</v>
          </cell>
          <cell r="B37" t="str">
            <v>Elaboració Pressupostos Grup Municipal</v>
          </cell>
          <cell r="C37" t="str">
            <v>CASADEMUNT TORRAS, JAVIER</v>
          </cell>
          <cell r="D37" t="str">
            <v>CASTRO MORAL, LLUIS</v>
          </cell>
          <cell r="E37" t="str">
            <v>TORTOLA FERNANDEZ, JOSE A.</v>
          </cell>
          <cell r="F37" t="str">
            <v>Gerència d'Economia, Empresa i Ocupació</v>
          </cell>
          <cell r="G37" t="str">
            <v>Gerència de Presidència i Economia</v>
          </cell>
          <cell r="H37" t="str">
            <v>Gestió Econòmico-Financera</v>
          </cell>
          <cell r="I37" t="str">
            <v>PRESIDÈNCIA I ECONOMIA</v>
          </cell>
          <cell r="J37" t="str">
            <v>PRESIDÈNCIA I ECONOMIA</v>
          </cell>
        </row>
        <row r="38">
          <cell r="A38" t="str">
            <v>SER0038</v>
          </cell>
          <cell r="B38" t="str">
            <v>Compres Ajuntament</v>
          </cell>
          <cell r="C38" t="str">
            <v>CASADEMUNT TORRAS, JAVIER</v>
          </cell>
          <cell r="D38" t="str">
            <v>SANTAMARIA PEREZ, GLORIA</v>
          </cell>
          <cell r="E38" t="str">
            <v>SANTAMARIA PEREZ, GLORIA</v>
          </cell>
          <cell r="F38" t="str">
            <v>Gerència de Recursos</v>
          </cell>
          <cell r="G38" t="str">
            <v>Gerència de Recursos</v>
          </cell>
          <cell r="H38" t="str">
            <v>Gestió Econòmico-Financera</v>
          </cell>
          <cell r="I38" t="str">
            <v>RECURSOS</v>
          </cell>
          <cell r="J38" t="str">
            <v>RECURSOS I ALCALDIA</v>
          </cell>
        </row>
        <row r="39">
          <cell r="A39" t="str">
            <v>SER0039</v>
          </cell>
          <cell r="B39" t="str">
            <v>Contractació</v>
          </cell>
          <cell r="C39" t="str">
            <v>RUBIO PARRA, ISABEL</v>
          </cell>
          <cell r="D39" t="str">
            <v>CASTRO MORAL, LLUIS</v>
          </cell>
          <cell r="E39" t="str">
            <v>TORTOLA FERNANDEZ, JOSE A.</v>
          </cell>
          <cell r="F39" t="str">
            <v>Gerència de Recursos</v>
          </cell>
          <cell r="G39" t="str">
            <v>Gerència de Presidència i Economia</v>
          </cell>
          <cell r="H39" t="str">
            <v>Gestió Econòmico-Financera</v>
          </cell>
          <cell r="I39" t="str">
            <v>PRESIDÈNCIA I ECONOMIA</v>
          </cell>
          <cell r="J39" t="str">
            <v>PRESIDÈNCIA I ECONOMIA</v>
          </cell>
        </row>
        <row r="40">
          <cell r="A40" t="str">
            <v>SER0039-1</v>
          </cell>
          <cell r="B40" t="str">
            <v>Contractació Pacs i Jardins</v>
          </cell>
          <cell r="C40" t="str">
            <v>LILLO ESPINOSA, ENRIQUE</v>
          </cell>
          <cell r="D40" t="str">
            <v>CASTRO MORAL, LLUIS</v>
          </cell>
          <cell r="E40" t="str">
            <v>CASTRO MORAL, LLUIS</v>
          </cell>
          <cell r="F40" t="str">
            <v>Gerència d'Hàbitat Urbà</v>
          </cell>
          <cell r="G40" t="str">
            <v>Gerència Ecologia Urbana</v>
          </cell>
          <cell r="H40" t="str">
            <v>Gestió Econòmico-Financera</v>
          </cell>
          <cell r="I40" t="str">
            <v>PRESIDÈNCIA I ECONOMIA</v>
          </cell>
          <cell r="J40" t="str">
            <v>PRESIDÈNCIA I ECONOMIA</v>
          </cell>
        </row>
        <row r="41">
          <cell r="A41" t="str">
            <v>SER0040</v>
          </cell>
          <cell r="B41" t="str">
            <v>Facturació Ajuntament (Ingresos no IMH)</v>
          </cell>
          <cell r="C41" t="str">
            <v>LILLO ESPINOSA, ENRIQUE</v>
          </cell>
          <cell r="D41" t="str">
            <v>CASTRO MORAL, LLUIS</v>
          </cell>
          <cell r="E41" t="str">
            <v>TORTOLA FERNANDEZ, JOSE A.</v>
          </cell>
          <cell r="F41" t="str">
            <v>Gerència d'Economia, Empresa i Ocupació</v>
          </cell>
          <cell r="G41" t="str">
            <v>Gerència de Presidència i Economia</v>
          </cell>
          <cell r="H41" t="str">
            <v>Gestió Econòmico-Financera</v>
          </cell>
          <cell r="I41" t="str">
            <v>PRESIDÈNCIA I ECONOMIA</v>
          </cell>
          <cell r="J41" t="str">
            <v>PRESIDÈNCIA I ECONOMIA</v>
          </cell>
        </row>
        <row r="42">
          <cell r="A42" t="str">
            <v>SER0041</v>
          </cell>
          <cell r="B42" t="str">
            <v>Gestió Inversions</v>
          </cell>
          <cell r="C42">
            <v>0</v>
          </cell>
          <cell r="D42" t="str">
            <v>CASTRO MORAL, LLUIS</v>
          </cell>
          <cell r="E42" t="str">
            <v>TORTOLA FERNANDEZ, JOSE A.</v>
          </cell>
          <cell r="F42" t="str">
            <v>Gerència d'Economia, Empresa i Ocupació</v>
          </cell>
          <cell r="G42" t="str">
            <v>Gerència de Presidència i Economia</v>
          </cell>
          <cell r="H42" t="str">
            <v>Gestió Econòmico-Financera</v>
          </cell>
          <cell r="I42" t="str">
            <v>PRESIDÈNCIA I ECONOMIA</v>
          </cell>
          <cell r="J42" t="str">
            <v>PRESIDÈNCIA I ECONOMIA</v>
          </cell>
        </row>
        <row r="43">
          <cell r="A43" t="str">
            <v>SER0042</v>
          </cell>
          <cell r="B43" t="str">
            <v>Gestió Expropiacions</v>
          </cell>
          <cell r="C43" t="str">
            <v>LILLO ESPINOSA, ENRIQUE</v>
          </cell>
          <cell r="D43" t="str">
            <v>CASTRO MORAL, LLUIS</v>
          </cell>
          <cell r="E43" t="str">
            <v>TORTOLA FERNANDEZ, JOSE A.</v>
          </cell>
          <cell r="F43" t="str">
            <v>Gerència d'Economia, Empresa i Ocupació</v>
          </cell>
          <cell r="G43" t="str">
            <v>Gerència de Presidència i Economia</v>
          </cell>
          <cell r="H43" t="str">
            <v>Gestió Econòmico-Financera</v>
          </cell>
          <cell r="I43" t="str">
            <v>PRESIDÈNCIA I ECONOMIA</v>
          </cell>
          <cell r="J43" t="str">
            <v>PRESIDÈNCIA I ECONOMIA</v>
          </cell>
        </row>
        <row r="44">
          <cell r="A44" t="str">
            <v>SER0043</v>
          </cell>
          <cell r="B44" t="str">
            <v>Tresoreria Ordenació Pagaments</v>
          </cell>
          <cell r="C44" t="str">
            <v>LLOPART MARCE, NURIA</v>
          </cell>
          <cell r="D44" t="str">
            <v>CASTRO MORAL, LLUIS</v>
          </cell>
          <cell r="E44" t="str">
            <v>TORTOLA FERNANDEZ, JOSE A.</v>
          </cell>
          <cell r="F44" t="str">
            <v>Gerència de Recursos</v>
          </cell>
          <cell r="G44" t="str">
            <v>Gerència de Presidència i Economia</v>
          </cell>
          <cell r="H44" t="str">
            <v>Gestió Econòmico-Financera</v>
          </cell>
          <cell r="I44" t="str">
            <v>PRESIDÈNCIA I ECONOMIA</v>
          </cell>
          <cell r="J44" t="str">
            <v>PRESIDÈNCIA I ECONOMIA</v>
          </cell>
        </row>
        <row r="45">
          <cell r="A45" t="str">
            <v>SER0044</v>
          </cell>
          <cell r="B45" t="str">
            <v>Subvencions i Convenis</v>
          </cell>
          <cell r="C45" t="str">
            <v>LILLO ESPINOSA, ENRIQUE</v>
          </cell>
          <cell r="D45" t="str">
            <v>SANTAMARIA PEREZ, GLORIA</v>
          </cell>
          <cell r="E45" t="str">
            <v>SANTAMARIA PEREZ, GLORIA</v>
          </cell>
          <cell r="F45" t="str">
            <v>Gerència de Recursos</v>
          </cell>
          <cell r="G45" t="str">
            <v>Gerència de Recursos</v>
          </cell>
          <cell r="H45" t="str">
            <v>Gestió Econòmico-Financera</v>
          </cell>
          <cell r="I45" t="str">
            <v>RECURSOS</v>
          </cell>
          <cell r="J45" t="str">
            <v>RECURSOS I ALCALDIA</v>
          </cell>
        </row>
        <row r="46">
          <cell r="A46" t="str">
            <v>SER0045</v>
          </cell>
          <cell r="B46" t="str">
            <v>Gestió del patrimoni</v>
          </cell>
          <cell r="C46" t="str">
            <v>CASADEMUNT TORRAS, JAVIER</v>
          </cell>
          <cell r="D46" t="str">
            <v>CASTRO MORAL, LLUIS</v>
          </cell>
          <cell r="E46" t="str">
            <v>TORTOLA FERNANDEZ, JOSE A.</v>
          </cell>
          <cell r="F46" t="str">
            <v>Gerència de Recursos</v>
          </cell>
          <cell r="G46" t="str">
            <v>Gerència de Presidència i Economia</v>
          </cell>
          <cell r="H46" t="str">
            <v>Gestió Econòmico-Financera</v>
          </cell>
          <cell r="I46" t="str">
            <v>PRESIDÈNCIA I ECONOMIA</v>
          </cell>
          <cell r="J46" t="str">
            <v>PRESIDÈNCIA I ECONOMIA</v>
          </cell>
        </row>
        <row r="47">
          <cell r="A47" t="str">
            <v>SER0046</v>
          </cell>
          <cell r="B47" t="str">
            <v>Subministraments</v>
          </cell>
          <cell r="C47" t="str">
            <v>CASTRO MORAL, LLUIS</v>
          </cell>
          <cell r="D47" t="str">
            <v>SANTAMARIA PEREZ, GLORIA</v>
          </cell>
          <cell r="E47" t="str">
            <v>SANTAMARIA PEREZ, GLORIA</v>
          </cell>
          <cell r="F47" t="str">
            <v>Gerència de Recursos</v>
          </cell>
          <cell r="G47" t="str">
            <v>Gerència de Recursos</v>
          </cell>
          <cell r="H47" t="str">
            <v>Gestió Econòmico-Financera</v>
          </cell>
          <cell r="I47" t="str">
            <v>RECURSOS</v>
          </cell>
          <cell r="J47" t="str">
            <v>RECURSOS I ALCALDIA</v>
          </cell>
        </row>
        <row r="48">
          <cell r="A48" t="str">
            <v>SER0047</v>
          </cell>
          <cell r="B48" t="str">
            <v>Manteniment i Neteja</v>
          </cell>
          <cell r="C48" t="str">
            <v>CASTRO MORAL, LLUIS</v>
          </cell>
          <cell r="D48" t="str">
            <v>SANTAMARIA PEREZ, GLORIA</v>
          </cell>
          <cell r="E48" t="str">
            <v>SANTAMARIA PEREZ, GLORIA</v>
          </cell>
          <cell r="F48" t="str">
            <v>Gerència de Recursos</v>
          </cell>
          <cell r="G48" t="str">
            <v>Gerència de Recursos</v>
          </cell>
          <cell r="H48" t="str">
            <v>Gestió Econòmico-Financera</v>
          </cell>
          <cell r="I48" t="str">
            <v>RECURSOS</v>
          </cell>
          <cell r="J48" t="str">
            <v>RECURSOS I ALCALDIA</v>
          </cell>
        </row>
        <row r="49">
          <cell r="A49" t="str">
            <v>SER0048</v>
          </cell>
          <cell r="B49" t="str">
            <v>Concesions</v>
          </cell>
          <cell r="C49" t="str">
            <v>RUBIO PARRA, ISABEL</v>
          </cell>
          <cell r="D49" t="str">
            <v>CASTRO MORAL, LLUIS</v>
          </cell>
          <cell r="E49" t="str">
            <v>TORTOLA FERNANDEZ, JOSE A.</v>
          </cell>
          <cell r="F49" t="str">
            <v>Gerència de Recursos</v>
          </cell>
          <cell r="G49" t="str">
            <v>Gerència de Presidència i Economia</v>
          </cell>
          <cell r="H49" t="str">
            <v>Gestió Econòmico-Financera</v>
          </cell>
          <cell r="I49" t="str">
            <v>PRESIDÈNCIA I ECONOMIA</v>
          </cell>
          <cell r="J49" t="str">
            <v>PRESIDÈNCIA I ECONOMIA</v>
          </cell>
        </row>
        <row r="50">
          <cell r="A50" t="str">
            <v>SER0049</v>
          </cell>
          <cell r="B50" t="str">
            <v>Nòmina SAP</v>
          </cell>
          <cell r="C50" t="str">
            <v>VARELA PINART, GEMMA</v>
          </cell>
          <cell r="D50" t="str">
            <v>PUY CASTELLS, JOSEP</v>
          </cell>
          <cell r="E50" t="str">
            <v>PUY CASTELLS, JOSEP</v>
          </cell>
          <cell r="F50" t="str">
            <v>Gerència de Recursos Humans i Organització</v>
          </cell>
          <cell r="G50" t="str">
            <v>Gerència de Recursos Humans i Organització</v>
          </cell>
          <cell r="H50" t="str">
            <v>Recursos Humans</v>
          </cell>
          <cell r="I50" t="str">
            <v>RRHH I ORGANITZACIÓ</v>
          </cell>
          <cell r="J50" t="str">
            <v>RRHH I ORGANITZACIÓ</v>
          </cell>
        </row>
        <row r="51">
          <cell r="A51" t="str">
            <v>SER0050</v>
          </cell>
          <cell r="B51" t="str">
            <v>Tramits Multiempresa (Notes)</v>
          </cell>
          <cell r="C51" t="str">
            <v>VARELA PINART, GEMMA</v>
          </cell>
          <cell r="D51" t="str">
            <v>PUY CASTELLS, JOSEP</v>
          </cell>
          <cell r="E51" t="str">
            <v>PUY CASTELLS, JOSEP</v>
          </cell>
          <cell r="F51" t="str">
            <v>Gerència de Recursos Humans i Organització</v>
          </cell>
          <cell r="G51" t="str">
            <v>Gerència de Recursos Humans i Organització</v>
          </cell>
          <cell r="H51" t="str">
            <v>Recursos Humans</v>
          </cell>
          <cell r="I51" t="str">
            <v>RRHH I ORGANITZACIÓ</v>
          </cell>
          <cell r="J51" t="str">
            <v>RRHH I ORGANITZACIÓ</v>
          </cell>
        </row>
        <row r="52">
          <cell r="A52" t="str">
            <v>SER0051</v>
          </cell>
          <cell r="B52" t="str">
            <v>Control de Presencia</v>
          </cell>
          <cell r="C52" t="str">
            <v>PUIG PONS, XAVIER</v>
          </cell>
          <cell r="D52" t="str">
            <v>PUY CASTELLS, JOSEP</v>
          </cell>
          <cell r="E52" t="str">
            <v>PUY CASTELLS, JOSEP</v>
          </cell>
          <cell r="F52" t="str">
            <v>Gerència de Recursos Humans i Organització</v>
          </cell>
          <cell r="G52" t="str">
            <v>Gerència de Recursos Humans i Organització</v>
          </cell>
          <cell r="H52" t="str">
            <v>Recursos Humans</v>
          </cell>
          <cell r="I52" t="str">
            <v>RRHH I ORGANITZACIÓ</v>
          </cell>
          <cell r="J52" t="str">
            <v>RRHH I ORGANITZACIÓ</v>
          </cell>
        </row>
        <row r="53">
          <cell r="A53" t="str">
            <v>SER0052</v>
          </cell>
          <cell r="B53" t="str">
            <v>Portal Empleat</v>
          </cell>
          <cell r="C53" t="str">
            <v>CAMA AZOZ, XAVIER</v>
          </cell>
          <cell r="D53" t="str">
            <v>PUY CASTELLS, JOSEP</v>
          </cell>
          <cell r="E53" t="str">
            <v>PUY CASTELLS, JOSEP</v>
          </cell>
          <cell r="F53" t="str">
            <v>Gerència de Recursos Humans i Organització</v>
          </cell>
          <cell r="G53" t="str">
            <v>Gerència de Recursos Humans i Organització</v>
          </cell>
          <cell r="H53" t="str">
            <v>Recursos Humans</v>
          </cell>
          <cell r="I53" t="str">
            <v>RRHH I ORGANITZACIÓ</v>
          </cell>
          <cell r="J53" t="str">
            <v>RRHH I ORGANITZACIÓ</v>
          </cell>
        </row>
        <row r="54">
          <cell r="A54" t="str">
            <v>SER0053</v>
          </cell>
          <cell r="B54" t="str">
            <v>Selecció de personal</v>
          </cell>
          <cell r="C54" t="str">
            <v>ILLAN ROURA, INES</v>
          </cell>
          <cell r="D54" t="str">
            <v>PUY CASTELLS, JOSEP</v>
          </cell>
          <cell r="E54" t="str">
            <v>PUY CASTELLS, JOSEP</v>
          </cell>
          <cell r="F54" t="str">
            <v>Gerència de Recursos Humans i Organització</v>
          </cell>
          <cell r="G54" t="str">
            <v>Gerència de Recursos Humans i Organització</v>
          </cell>
          <cell r="H54" t="str">
            <v>Recursos Humans</v>
          </cell>
          <cell r="I54" t="str">
            <v>RRHH I ORGANITZACIÓ</v>
          </cell>
          <cell r="J54" t="str">
            <v>RRHH I ORGANITZACIÓ</v>
          </cell>
        </row>
        <row r="55">
          <cell r="A55" t="str">
            <v>SER0054</v>
          </cell>
          <cell r="B55" t="str">
            <v>Organització i Administració de Personal</v>
          </cell>
          <cell r="C55" t="str">
            <v>PUY CASTELLS, JOSEP</v>
          </cell>
          <cell r="D55" t="str">
            <v>PUY CASTELLS, JOSEP</v>
          </cell>
          <cell r="E55" t="str">
            <v>PUY CASTELLS, JOSEP</v>
          </cell>
          <cell r="F55" t="str">
            <v>Gerència de Recursos Humans i Organització</v>
          </cell>
          <cell r="G55" t="str">
            <v>Gerència de Recursos Humans i Organització</v>
          </cell>
          <cell r="H55" t="str">
            <v>Recursos Humans</v>
          </cell>
          <cell r="I55" t="str">
            <v>RRHH I ORGANITZACIÓ</v>
          </cell>
          <cell r="J55" t="str">
            <v>RRHH I ORGANITZACIÓ</v>
          </cell>
        </row>
        <row r="56">
          <cell r="A56" t="str">
            <v>SER0055</v>
          </cell>
          <cell r="B56" t="str">
            <v>Desenvolupament de personal</v>
          </cell>
          <cell r="C56" t="str">
            <v>CAMA AZOZ, XAVIER</v>
          </cell>
          <cell r="D56" t="str">
            <v>PUY CASTELLS, JOSEP</v>
          </cell>
          <cell r="E56" t="str">
            <v>PUY CASTELLS, JOSEP</v>
          </cell>
          <cell r="F56" t="str">
            <v>Gerència de Recursos Humans i Organització</v>
          </cell>
          <cell r="G56" t="str">
            <v>Gerència de Recursos Humans i Organització</v>
          </cell>
          <cell r="H56" t="str">
            <v>Recursos Humans</v>
          </cell>
          <cell r="I56" t="str">
            <v>RRHH I ORGANITZACIÓ</v>
          </cell>
          <cell r="J56" t="str">
            <v>RRHH I ORGANITZACIÓ</v>
          </cell>
        </row>
        <row r="57">
          <cell r="A57" t="str">
            <v>SER0056</v>
          </cell>
          <cell r="B57" t="str">
            <v>Notaris</v>
          </cell>
          <cell r="C57" t="str">
            <v>FARRE ALBENDEA, JOAN M.</v>
          </cell>
          <cell r="D57" t="str">
            <v>SERRA FERRANDO, MARTA</v>
          </cell>
          <cell r="E57" t="str">
            <v>SERRA FERRANDO, MARTA</v>
          </cell>
          <cell r="F57" t="str">
            <v>Institut Municipal d'Hisenda de Barcelona</v>
          </cell>
          <cell r="G57" t="str">
            <v>Institut Municipal d'Hisenda de Barcelona</v>
          </cell>
          <cell r="H57" t="str">
            <v>Gestió Tributs i Recaptació (Hisenda)</v>
          </cell>
          <cell r="I57" t="str">
            <v>IMH</v>
          </cell>
          <cell r="J57" t="str">
            <v>IMH</v>
          </cell>
        </row>
        <row r="58">
          <cell r="A58" t="str">
            <v>SER0057</v>
          </cell>
          <cell r="B58" t="str">
            <v>Tributs vehicles</v>
          </cell>
          <cell r="C58" t="str">
            <v>TENES MASCORDA, JOAN</v>
          </cell>
          <cell r="D58" t="str">
            <v>SERRA FERRANDO, MARTA</v>
          </cell>
          <cell r="E58" t="str">
            <v>SERRA FERRANDO, MARTA</v>
          </cell>
          <cell r="F58" t="str">
            <v>Institut Municipal d'Hisenda de Barcelona</v>
          </cell>
          <cell r="G58" t="str">
            <v>Institut Municipal d'Hisenda de Barcelona</v>
          </cell>
          <cell r="H58" t="str">
            <v>Gestió Tributs i Recaptació (Hisenda)</v>
          </cell>
          <cell r="I58" t="str">
            <v>IMH</v>
          </cell>
          <cell r="J58" t="str">
            <v>IMH</v>
          </cell>
        </row>
        <row r="59">
          <cell r="A59" t="str">
            <v>SER0058</v>
          </cell>
          <cell r="B59" t="str">
            <v>Tributs IBI i Cadastre</v>
          </cell>
          <cell r="C59" t="str">
            <v>MIER DE TERAN PAYRO, CARMEN</v>
          </cell>
          <cell r="D59" t="str">
            <v>SERRA FERRANDO, MARTA</v>
          </cell>
          <cell r="E59" t="str">
            <v>SERRA FERRANDO, MARTA</v>
          </cell>
          <cell r="F59" t="str">
            <v>Institut Municipal d'Hisenda de Barcelona</v>
          </cell>
          <cell r="G59" t="str">
            <v>Institut Municipal d'Hisenda de Barcelona</v>
          </cell>
          <cell r="H59" t="str">
            <v>Gestió Tributs i Recaptació (Hisenda)</v>
          </cell>
          <cell r="I59" t="str">
            <v>IMH</v>
          </cell>
          <cell r="J59" t="str">
            <v>IMH</v>
          </cell>
        </row>
        <row r="60">
          <cell r="A60" t="str">
            <v>SER0059</v>
          </cell>
          <cell r="B60" t="str">
            <v>Tributs Plusvàlues</v>
          </cell>
          <cell r="C60" t="str">
            <v>MIER DE TERAN PAYRO, CARMEN</v>
          </cell>
          <cell r="D60" t="str">
            <v>SERRA FERRANDO, MARTA</v>
          </cell>
          <cell r="E60" t="str">
            <v>SERRA FERRANDO, MARTA</v>
          </cell>
          <cell r="F60" t="str">
            <v>Institut Municipal d'Hisenda de Barcelona</v>
          </cell>
          <cell r="G60" t="str">
            <v>Institut Municipal d'Hisenda de Barcelona</v>
          </cell>
          <cell r="H60" t="str">
            <v>Gestió Tributs i Recaptació (Hisenda)</v>
          </cell>
          <cell r="I60" t="str">
            <v>IMH</v>
          </cell>
          <cell r="J60" t="str">
            <v>IMH</v>
          </cell>
        </row>
        <row r="61">
          <cell r="A61" t="str">
            <v>SER0060</v>
          </cell>
          <cell r="B61" t="str">
            <v>Tributs IAE</v>
          </cell>
          <cell r="C61" t="str">
            <v>NIVELA ALOS, CONXITA</v>
          </cell>
          <cell r="D61" t="str">
            <v>SERRA FERRANDO, MARTA</v>
          </cell>
          <cell r="E61" t="str">
            <v>SERRA FERRANDO, MARTA</v>
          </cell>
          <cell r="F61" t="str">
            <v>Institut Municipal d'Hisenda de Barcelona</v>
          </cell>
          <cell r="G61" t="str">
            <v>Institut Municipal d'Hisenda de Barcelona</v>
          </cell>
          <cell r="H61" t="str">
            <v>Gestió Tributs i Recaptació (Hisenda)</v>
          </cell>
          <cell r="I61" t="str">
            <v>IMH</v>
          </cell>
          <cell r="J61" t="str">
            <v>IMH</v>
          </cell>
        </row>
        <row r="62">
          <cell r="A62" t="str">
            <v>SER0061</v>
          </cell>
          <cell r="B62" t="str">
            <v>Tributs Residus</v>
          </cell>
          <cell r="C62" t="str">
            <v>NIVELA ALOS, CONXITA</v>
          </cell>
          <cell r="D62" t="str">
            <v>SERRA FERRANDO, MARTA</v>
          </cell>
          <cell r="E62" t="str">
            <v>SERRA FERRANDO, MARTA</v>
          </cell>
          <cell r="F62" t="str">
            <v>Institut Municipal d'Hisenda de Barcelona</v>
          </cell>
          <cell r="G62" t="str">
            <v>Institut Municipal d'Hisenda de Barcelona</v>
          </cell>
          <cell r="H62" t="str">
            <v>Gestió Tributs i Recaptació (Hisenda)</v>
          </cell>
          <cell r="I62" t="str">
            <v>IMH</v>
          </cell>
          <cell r="J62" t="str">
            <v>IMH</v>
          </cell>
        </row>
        <row r="63">
          <cell r="A63" t="str">
            <v>SER0062</v>
          </cell>
          <cell r="B63" t="str">
            <v>Tributs Guals i vetlladors (Padró)</v>
          </cell>
          <cell r="C63" t="str">
            <v>SOLDEVILA GUELL, JOSEP</v>
          </cell>
          <cell r="D63" t="str">
            <v>SERRA FERRANDO, MARTA</v>
          </cell>
          <cell r="E63" t="str">
            <v>SERRA FERRANDO, MARTA</v>
          </cell>
          <cell r="F63" t="str">
            <v>Institut Municipal d'Hisenda de Barcelona</v>
          </cell>
          <cell r="G63" t="str">
            <v>Institut Municipal d'Hisenda de Barcelona</v>
          </cell>
          <cell r="H63" t="str">
            <v>Gestió Tributs i Recaptació (Hisenda)</v>
          </cell>
          <cell r="I63" t="str">
            <v>IMH</v>
          </cell>
          <cell r="J63" t="str">
            <v>IMH</v>
          </cell>
        </row>
        <row r="64">
          <cell r="A64" t="str">
            <v>SER0063</v>
          </cell>
          <cell r="B64" t="str">
            <v>Contribuent</v>
          </cell>
          <cell r="C64" t="str">
            <v>ANTON SANTOS, JOSEP LLUI</v>
          </cell>
          <cell r="D64" t="str">
            <v>SERRA FERRANDO, MARTA</v>
          </cell>
          <cell r="E64" t="str">
            <v>SERRA FERRANDO, MARTA</v>
          </cell>
          <cell r="F64" t="str">
            <v>Institut Municipal d'Hisenda de Barcelona</v>
          </cell>
          <cell r="G64" t="str">
            <v>Institut Municipal d'Hisenda de Barcelona</v>
          </cell>
          <cell r="H64" t="str">
            <v>Gestió Tributs i Recaptació (Hisenda)</v>
          </cell>
          <cell r="I64" t="str">
            <v>IMH</v>
          </cell>
          <cell r="J64" t="str">
            <v>IMH</v>
          </cell>
        </row>
        <row r="65">
          <cell r="A65" t="str">
            <v>SER0064</v>
          </cell>
          <cell r="B65" t="str">
            <v>Recaptació</v>
          </cell>
          <cell r="C65" t="str">
            <v>MARCE PUJOL, ALEXANDRE</v>
          </cell>
          <cell r="D65" t="str">
            <v>SERRA FERRANDO, MARTA</v>
          </cell>
          <cell r="E65" t="str">
            <v>SERRA FERRANDO, MARTA</v>
          </cell>
          <cell r="F65" t="str">
            <v>Institut Municipal d'Hisenda de Barcelona</v>
          </cell>
          <cell r="G65" t="str">
            <v>Institut Municipal d'Hisenda de Barcelona</v>
          </cell>
          <cell r="H65" t="str">
            <v>Gestió Tributs i Recaptació (Hisenda)</v>
          </cell>
          <cell r="I65" t="str">
            <v>IMH</v>
          </cell>
          <cell r="J65" t="str">
            <v>IMH</v>
          </cell>
        </row>
        <row r="66">
          <cell r="A66" t="str">
            <v>SER0065</v>
          </cell>
          <cell r="B66" t="str">
            <v>Passarel·la de pagament</v>
          </cell>
          <cell r="C66" t="str">
            <v>FARRE ALBENDEA, JOAN M.</v>
          </cell>
          <cell r="D66" t="str">
            <v>TRIAS JUNCOSA, JAUME</v>
          </cell>
          <cell r="E66" t="str">
            <v>TRIAS JUNCOSA, JAUME</v>
          </cell>
          <cell r="F66" t="str">
            <v>Institut Municipal d'Hisenda de Barcelona</v>
          </cell>
          <cell r="G66" t="str">
            <v>Institut Municipal d'Hisenda de Barcelona</v>
          </cell>
          <cell r="H66" t="str">
            <v>Atenció al Ciutadà</v>
          </cell>
          <cell r="I66" t="str">
            <v>SERVEIS COMUNS ADMINISTRACIÓ ELECTRÓNICA</v>
          </cell>
          <cell r="J66" t="str">
            <v>TRAMITACIÓ, PORTAL I CARPETES</v>
          </cell>
        </row>
        <row r="67">
          <cell r="A67" t="str">
            <v>SER0066</v>
          </cell>
          <cell r="B67" t="str">
            <v>Inspeccions, Liquidacions, autoliquidacions i facturació</v>
          </cell>
          <cell r="C67" t="str">
            <v>FARRE ALBENDEA, JOAN M.</v>
          </cell>
          <cell r="D67" t="str">
            <v>SERRA FERRANDO, MARTA</v>
          </cell>
          <cell r="E67" t="str">
            <v>SERRA FERRANDO, MARTA</v>
          </cell>
          <cell r="F67" t="str">
            <v>Institut Municipal d'Hisenda de Barcelona</v>
          </cell>
          <cell r="G67" t="str">
            <v>Institut Municipal d'Hisenda de Barcelona</v>
          </cell>
          <cell r="H67" t="str">
            <v>Gestió Tributs i Recaptació (Hisenda)</v>
          </cell>
          <cell r="I67" t="str">
            <v>IMH</v>
          </cell>
          <cell r="J67" t="str">
            <v>IMH</v>
          </cell>
        </row>
        <row r="68">
          <cell r="A68" t="str">
            <v>SER0067</v>
          </cell>
          <cell r="B68" t="str">
            <v>Embargaments</v>
          </cell>
          <cell r="C68" t="str">
            <v>GOMEZ VILLADANGOS, JOSE</v>
          </cell>
          <cell r="D68" t="str">
            <v>SERRA FERRANDO, MARTA</v>
          </cell>
          <cell r="E68" t="str">
            <v>SERRA FERRANDO, MARTA</v>
          </cell>
          <cell r="F68" t="str">
            <v>Institut Municipal d'Hisenda de Barcelona</v>
          </cell>
          <cell r="G68" t="str">
            <v>Institut Municipal d'Hisenda de Barcelona</v>
          </cell>
          <cell r="H68" t="str">
            <v>Gestió Tributs i Recaptació (Hisenda)</v>
          </cell>
          <cell r="I68" t="str">
            <v>IMH</v>
          </cell>
          <cell r="J68" t="str">
            <v>IMH</v>
          </cell>
        </row>
        <row r="69">
          <cell r="A69" t="str">
            <v>SER0068</v>
          </cell>
          <cell r="B69" t="str">
            <v>Gestió Sancions</v>
          </cell>
          <cell r="C69" t="str">
            <v>ALEMANY SERRA, FRANCESC</v>
          </cell>
          <cell r="D69" t="str">
            <v>SERRA FERRANDO, MARTA</v>
          </cell>
          <cell r="E69" t="str">
            <v>SERRA FERRANDO, MARTA</v>
          </cell>
          <cell r="F69" t="str">
            <v>Institut Municipal d'Hisenda de Barcelona</v>
          </cell>
          <cell r="G69" t="str">
            <v>Institut Municipal d'Hisenda de Barcelona</v>
          </cell>
          <cell r="H69" t="str">
            <v>Gestió Tributs i Recaptació (Hisenda)</v>
          </cell>
          <cell r="I69" t="str">
            <v>IMH</v>
          </cell>
          <cell r="J69" t="str">
            <v>IMH</v>
          </cell>
        </row>
        <row r="70">
          <cell r="A70" t="str">
            <v>SER0069</v>
          </cell>
          <cell r="B70" t="str">
            <v>Arxiu d'imatges digitalitzades</v>
          </cell>
          <cell r="C70" t="str">
            <v>RIBAS IBAÑEZ, FRANCESC</v>
          </cell>
          <cell r="D70" t="str">
            <v>SERRA FERRANDO, MARTA</v>
          </cell>
          <cell r="E70" t="str">
            <v>SERRA FERRANDO, MARTA</v>
          </cell>
          <cell r="F70" t="str">
            <v>Institut Municipal d'Hisenda de Barcelona</v>
          </cell>
          <cell r="G70" t="str">
            <v>Institut Municipal d'Hisenda de Barcelona</v>
          </cell>
          <cell r="H70" t="str">
            <v>Gestió Tributs i Recaptació (Hisenda)</v>
          </cell>
          <cell r="I70" t="str">
            <v>IMH</v>
          </cell>
          <cell r="J70" t="str">
            <v>IMH</v>
          </cell>
        </row>
        <row r="71">
          <cell r="A71" t="str">
            <v>SER0070</v>
          </cell>
          <cell r="B71" t="str">
            <v>Notificacions electróniques</v>
          </cell>
          <cell r="C71" t="str">
            <v>ALEMANY SERRA, FRANCESC</v>
          </cell>
          <cell r="D71" t="str">
            <v>TRIAS JUNCOSA, JAUME</v>
          </cell>
          <cell r="E71" t="str">
            <v>TRIAS JUNCOSA, JAUME</v>
          </cell>
          <cell r="F71" t="str">
            <v>Institut Municipal d'Hisenda de Barcelona</v>
          </cell>
          <cell r="G71" t="str">
            <v>Institut Municipal d'Hisenda de Barcelona</v>
          </cell>
          <cell r="H71" t="str">
            <v>Atenció al Ciutadà</v>
          </cell>
          <cell r="I71" t="str">
            <v>SERVEIS COMUNS ADMINISTRACIÓ ELECTRÓNICA</v>
          </cell>
          <cell r="J71" t="str">
            <v>TRAMITACIÓ, PORTAL I CARPETES</v>
          </cell>
        </row>
        <row r="72">
          <cell r="A72" t="str">
            <v>SER0071</v>
          </cell>
          <cell r="B72" t="str">
            <v>Aplicatiu PDA GUB</v>
          </cell>
          <cell r="C72" t="str">
            <v>LARA ARANA, NURIA</v>
          </cell>
          <cell r="D72" t="str">
            <v>TORTOLA FERNANDEZ, JOSE A.</v>
          </cell>
          <cell r="E72" t="str">
            <v>CLOTET CIRUELO, JOSEP</v>
          </cell>
          <cell r="F72" t="str">
            <v>Gerència de Prevenció, Seguretat i Mobilitat</v>
          </cell>
          <cell r="G72" t="str">
            <v>Gerència de Seguretat i Prevenció</v>
          </cell>
          <cell r="H72" t="str">
            <v>Espai Urbà</v>
          </cell>
          <cell r="I72" t="str">
            <v>SEGURETAT I PREVENCIÓ</v>
          </cell>
          <cell r="J72" t="str">
            <v>SEGURETAT I PREVENCIÓ</v>
          </cell>
        </row>
        <row r="73">
          <cell r="A73" t="str">
            <v>SER0072</v>
          </cell>
          <cell r="B73" t="str">
            <v>Oficines d'Habitatge</v>
          </cell>
          <cell r="C73">
            <v>0</v>
          </cell>
          <cell r="D73" t="str">
            <v>TORTOLA FERNANDEZ, JOSE A.</v>
          </cell>
          <cell r="E73" t="str">
            <v>JIMENEZ ORANTES, PACO</v>
          </cell>
          <cell r="F73" t="str">
            <v>Gerència d'Hàbitat Urbà</v>
          </cell>
          <cell r="G73" t="str">
            <v>Gerència de Drets Socials</v>
          </cell>
          <cell r="H73" t="str">
            <v>Espai Urbà</v>
          </cell>
          <cell r="I73" t="str">
            <v>ECOLOGIA URBANA. URBANISME</v>
          </cell>
          <cell r="J73" t="str">
            <v>ECOLOGIA URBANA. URBANISME</v>
          </cell>
        </row>
        <row r="74">
          <cell r="A74" t="str">
            <v>SER0073</v>
          </cell>
          <cell r="B74" t="str">
            <v>Inspeccions</v>
          </cell>
          <cell r="C74" t="str">
            <v>SOLA PUY, ALFRED</v>
          </cell>
          <cell r="D74" t="str">
            <v>TORTOLA FERNANDEZ, JOSE A.</v>
          </cell>
          <cell r="E74" t="str">
            <v>GUILLEN BELLIDO, JOSÉ MIGUEL</v>
          </cell>
          <cell r="F74" t="str">
            <v>Gerència d'Hàbitat Urbà</v>
          </cell>
          <cell r="G74" t="str">
            <v>Gerència Ecologia Urbana</v>
          </cell>
          <cell r="H74" t="str">
            <v>Espai Urbà</v>
          </cell>
          <cell r="I74" t="str">
            <v>ECOLOGIA URBANA. URBANISME</v>
          </cell>
          <cell r="J74" t="str">
            <v>ECOLOGIA URBANA. URBANISME</v>
          </cell>
        </row>
        <row r="75">
          <cell r="A75" t="str">
            <v>SER0074</v>
          </cell>
          <cell r="B75" t="str">
            <v>Expedient Electrònic - OEP - GUB</v>
          </cell>
          <cell r="C75" t="str">
            <v>Arias Lopez, Laura</v>
          </cell>
          <cell r="D75" t="str">
            <v>TORTOLA FERNANDEZ, JOSE A.</v>
          </cell>
          <cell r="E75" t="str">
            <v>CLOTET CIRUELO, JOSEP</v>
          </cell>
          <cell r="F75" t="str">
            <v>Gerència de Prevenció, Seguretat i Mobilitat</v>
          </cell>
          <cell r="G75" t="str">
            <v>Gerència de Seguretat i Prevenció</v>
          </cell>
          <cell r="H75" t="str">
            <v>Espai Urbà</v>
          </cell>
          <cell r="I75" t="str">
            <v>SEGURETAT I PREVENCIÓ</v>
          </cell>
          <cell r="J75" t="str">
            <v>SEGURETAT I PREVENCIÓ</v>
          </cell>
        </row>
        <row r="76">
          <cell r="A76" t="str">
            <v>SER0075</v>
          </cell>
          <cell r="B76" t="str">
            <v>Expedient Electrònic - Obres</v>
          </cell>
          <cell r="C76" t="str">
            <v>SOLA PUY, ALFRED</v>
          </cell>
          <cell r="D76" t="str">
            <v>TORTOLA FERNANDEZ, JOSE A.</v>
          </cell>
          <cell r="E76" t="str">
            <v>GUILLEN BELLIDO, JOSÉ MIGUEL</v>
          </cell>
          <cell r="F76" t="str">
            <v>Gerència d'Hàbitat Urbà</v>
          </cell>
          <cell r="G76" t="str">
            <v>Gerència Ecologia Urbana</v>
          </cell>
          <cell r="H76" t="str">
            <v>Espai Urbà</v>
          </cell>
          <cell r="I76" t="str">
            <v>ECOLOGIA URBANA. URBANISME</v>
          </cell>
          <cell r="J76" t="str">
            <v>ECOLOGIA URBANA. URBANISME</v>
          </cell>
        </row>
        <row r="77">
          <cell r="A77" t="str">
            <v>SER0076</v>
          </cell>
          <cell r="B77" t="str">
            <v>Gestió Accidents de la GUB</v>
          </cell>
          <cell r="C77" t="str">
            <v>VALDIVIELSO POZA, YOLANDA</v>
          </cell>
          <cell r="D77" t="str">
            <v>TORTOLA FERNANDEZ, JOSE A.</v>
          </cell>
          <cell r="E77" t="str">
            <v>CLOTET CIRUELO, JOSEP</v>
          </cell>
          <cell r="F77" t="str">
            <v>Gerència de Prevenció, Seguretat i Mobilitat</v>
          </cell>
          <cell r="G77" t="str">
            <v>Gerència de Seguretat i Prevenció</v>
          </cell>
          <cell r="H77" t="str">
            <v>Espai Urbà</v>
          </cell>
          <cell r="I77" t="str">
            <v>SEGURETAT I PREVENCIÓ</v>
          </cell>
          <cell r="J77" t="str">
            <v>SEGURETAT I PREVENCIÓ</v>
          </cell>
        </row>
        <row r="78">
          <cell r="A78" t="str">
            <v>SER0077</v>
          </cell>
          <cell r="B78" t="str">
            <v>Mapa d'Ocupació de la Via Pública</v>
          </cell>
          <cell r="C78" t="str">
            <v>VALDIVIELSO POZA, YOLANDA</v>
          </cell>
          <cell r="D78" t="str">
            <v>TORTOLA FERNANDEZ, JOSE A.</v>
          </cell>
          <cell r="E78" t="str">
            <v>CLOTET CIRUELO, JOSEP</v>
          </cell>
          <cell r="F78" t="str">
            <v>Gerència de Prevenció, Seguretat i Mobilitat</v>
          </cell>
          <cell r="G78" t="str">
            <v>Gerència Ecologia Urbana</v>
          </cell>
          <cell r="H78" t="str">
            <v>Espai Urbà</v>
          </cell>
          <cell r="I78" t="str">
            <v>ECOLOGIA URBANA. URBANISME</v>
          </cell>
          <cell r="J78" t="str">
            <v>ECOLOGIA URBANA. URBANISME</v>
          </cell>
        </row>
        <row r="79">
          <cell r="A79" t="str">
            <v>SER0078</v>
          </cell>
          <cell r="B79" t="str">
            <v>Aparcament Àrea Verda</v>
          </cell>
          <cell r="C79" t="str">
            <v>VENTURA AIXA, INMACULADA</v>
          </cell>
          <cell r="D79" t="str">
            <v>TORTOLA FERNANDEZ, JOSE A.</v>
          </cell>
          <cell r="E79" t="str">
            <v>CLOTET CIRUELO, JOSEP</v>
          </cell>
          <cell r="F79" t="str">
            <v>Gerència de Prevenció, Seguretat i Mobilitat</v>
          </cell>
          <cell r="G79" t="str">
            <v>Gerència de Seguretat i Prevenció</v>
          </cell>
          <cell r="H79" t="str">
            <v>Espai Urbà</v>
          </cell>
          <cell r="I79" t="str">
            <v>ECOLOGIA URBANA. MOBILITAT I INFRASTRUCTURES</v>
          </cell>
          <cell r="J79" t="str">
            <v>ECOLOGIA URBANA. MOBILITAT I INFRASTRUCTURES</v>
          </cell>
        </row>
        <row r="80">
          <cell r="A80" t="str">
            <v>SER0079</v>
          </cell>
          <cell r="B80" t="str">
            <v>Gestió de personal de la GUB</v>
          </cell>
          <cell r="C80" t="str">
            <v>RAMIS JUAN, MONTSERRAT</v>
          </cell>
          <cell r="D80" t="str">
            <v>TORTOLA FERNANDEZ, JOSE A.</v>
          </cell>
          <cell r="E80" t="str">
            <v>CLOTET CIRUELO, JOSEP</v>
          </cell>
          <cell r="F80" t="str">
            <v>Gerència de Prevenció, Seguretat i Mobilitat</v>
          </cell>
          <cell r="G80" t="str">
            <v>Gerència de Seguretat i Prevenció</v>
          </cell>
          <cell r="H80" t="str">
            <v>Espai Urbà</v>
          </cell>
          <cell r="I80" t="str">
            <v>SEGURETAT I PREVENCIÓ</v>
          </cell>
          <cell r="J80" t="str">
            <v>SEGURETAT I PREVENCIÓ</v>
          </cell>
        </row>
        <row r="81">
          <cell r="A81" t="str">
            <v>SER0080</v>
          </cell>
          <cell r="B81" t="str">
            <v>Gestió de les sancions de trànsit de la GUB (Galileo)</v>
          </cell>
          <cell r="C81" t="str">
            <v>ALVAREZ ALVAREZ, M. AMELIA</v>
          </cell>
          <cell r="D81" t="str">
            <v>TORTOLA FERNANDEZ, JOSE A.</v>
          </cell>
          <cell r="E81" t="str">
            <v>CLOTET CIRUELO, JOSEP</v>
          </cell>
          <cell r="F81" t="str">
            <v>Gerència de Prevenció, Seguretat i Mobilitat</v>
          </cell>
          <cell r="G81" t="str">
            <v>Gerència de Seguretat i Prevenció</v>
          </cell>
          <cell r="H81" t="str">
            <v>Espai Urbà</v>
          </cell>
          <cell r="I81" t="str">
            <v>SEGURETAT I PREVENCIÓ</v>
          </cell>
          <cell r="J81" t="str">
            <v>SEGURETAT I PREVENCIÓ</v>
          </cell>
        </row>
        <row r="82">
          <cell r="A82" t="str">
            <v>SER0081</v>
          </cell>
          <cell r="B82" t="str">
            <v>Emergències a la Via Pública</v>
          </cell>
          <cell r="C82" t="str">
            <v>LOSADA TELLO, MANUEL DE</v>
          </cell>
          <cell r="D82" t="str">
            <v>TORTOLA FERNANDEZ, JOSE A.</v>
          </cell>
          <cell r="E82" t="str">
            <v>CLOTET CIRUELO, JOSEP</v>
          </cell>
          <cell r="F82" t="str">
            <v>Gerència de Prevenció, Seguretat i Mobilitat</v>
          </cell>
          <cell r="G82" t="str">
            <v>Gerència de Seguretat i Prevenció</v>
          </cell>
          <cell r="H82" t="str">
            <v>Espai Urbà</v>
          </cell>
          <cell r="I82" t="str">
            <v>SEGURETAT I PREVENCIÓ</v>
          </cell>
          <cell r="J82" t="str">
            <v>SEGURETAT I PREVENCIÓ</v>
          </cell>
        </row>
        <row r="83">
          <cell r="A83" t="str">
            <v>SER0082</v>
          </cell>
          <cell r="B83" t="str">
            <v>Transports Especials</v>
          </cell>
          <cell r="C83" t="str">
            <v>GARCIA GONZALEZ, JOSEP</v>
          </cell>
          <cell r="D83" t="str">
            <v>TORTOLA FERNANDEZ, JOSE A.</v>
          </cell>
          <cell r="E83" t="str">
            <v>CLOTET CIRUELO, JOSEP</v>
          </cell>
          <cell r="F83" t="str">
            <v>Gerència de Prevenció, Seguretat i Mobilitat</v>
          </cell>
          <cell r="G83" t="str">
            <v>Gerència de Seguretat i Prevenció</v>
          </cell>
          <cell r="H83" t="str">
            <v>Espai Urbà</v>
          </cell>
          <cell r="I83" t="str">
            <v>SEGURETAT I PREVENCIÓ</v>
          </cell>
          <cell r="J83" t="str">
            <v>SEGURETAT I PREVENCIÓ</v>
          </cell>
        </row>
        <row r="84">
          <cell r="A84" t="str">
            <v>SER0083</v>
          </cell>
          <cell r="B84" t="e">
            <v>#N/A</v>
          </cell>
          <cell r="C84" t="str">
            <v>MARCH COROMINAS, MERCEDES</v>
          </cell>
          <cell r="D84" t="str">
            <v>TORTOLA FERNANDEZ, JOSE A.</v>
          </cell>
          <cell r="E84" t="e">
            <v>#N/A</v>
          </cell>
          <cell r="F84" t="str">
            <v>Gerència de Recursos</v>
          </cell>
          <cell r="G84" t="e">
            <v>#N/A</v>
          </cell>
          <cell r="H84" t="str">
            <v>Espai Urbà</v>
          </cell>
          <cell r="I84" t="e">
            <v>#N/A</v>
          </cell>
          <cell r="J84" t="str">
            <v>ECOLOGIA URBANA. URBANISME</v>
          </cell>
        </row>
        <row r="85">
          <cell r="A85" t="str">
            <v>SER0084</v>
          </cell>
          <cell r="B85" t="str">
            <v>Paisatge Urbà i Publicitat</v>
          </cell>
          <cell r="C85" t="str">
            <v>SOLA PUY, ALFRED</v>
          </cell>
          <cell r="D85" t="str">
            <v>TORTOLA FERNANDEZ, JOSE A.</v>
          </cell>
          <cell r="E85" t="str">
            <v>GUILLEN BELLIDO, JOSÉ MIGUEL</v>
          </cell>
          <cell r="F85" t="str">
            <v>Gerència d'Hàbitat Urbà</v>
          </cell>
          <cell r="G85" t="str">
            <v>Gerència Ecologia Urbana</v>
          </cell>
          <cell r="H85" t="str">
            <v>Espai Urbà</v>
          </cell>
          <cell r="I85" t="str">
            <v>ECOLOGIA URBANA. URBANISME</v>
          </cell>
          <cell r="J85" t="str">
            <v>ECOLOGIA URBANA. URBANISME</v>
          </cell>
        </row>
        <row r="86">
          <cell r="A86" t="str">
            <v>SER0085</v>
          </cell>
          <cell r="B86" t="str">
            <v>Natura Aigua</v>
          </cell>
          <cell r="C86" t="str">
            <v>Otero Escribano, Fernando</v>
          </cell>
          <cell r="D86" t="str">
            <v>TORTOLA FERNANDEZ, JOSE A.</v>
          </cell>
          <cell r="E86" t="str">
            <v>CIRERA GONZALEZ, JORDI</v>
          </cell>
          <cell r="F86" t="str">
            <v>Gerència d'Hàbitat Urbà</v>
          </cell>
          <cell r="G86" t="str">
            <v>Gerència Ecologia Urbana</v>
          </cell>
          <cell r="H86" t="str">
            <v>Espai Urbà</v>
          </cell>
          <cell r="I86" t="str">
            <v>ECOLOGIA URBANA. MEDI AMBIENT I SERVEIS URBANS</v>
          </cell>
          <cell r="J86" t="str">
            <v>ECOLOGIA URBANA. MEDI AMBIENT I SERVEIS URBANS</v>
          </cell>
        </row>
        <row r="87">
          <cell r="A87" t="str">
            <v>SER0086</v>
          </cell>
          <cell r="B87" t="str">
            <v>Natura Espais Verds</v>
          </cell>
          <cell r="C87" t="str">
            <v>Otero Escribano, Fernando</v>
          </cell>
          <cell r="D87" t="str">
            <v>TORTOLA FERNANDEZ, JOSE A.</v>
          </cell>
          <cell r="E87" t="str">
            <v>CIRERA GONZALEZ, JORDI</v>
          </cell>
          <cell r="F87" t="str">
            <v>Gerència d'Hàbitat Urbà</v>
          </cell>
          <cell r="G87" t="str">
            <v>Gerència Ecologia Urbana</v>
          </cell>
          <cell r="H87" t="str">
            <v>Espai Urbà</v>
          </cell>
          <cell r="I87" t="str">
            <v>ECOLOGIA URBANA. MEDI AMBIENT I SERVEIS URBANS</v>
          </cell>
          <cell r="J87" t="str">
            <v>ECOLOGIA URBANA. MEDI AMBIENT I SERVEIS URBANS</v>
          </cell>
        </row>
        <row r="88">
          <cell r="A88" t="str">
            <v>SER0087</v>
          </cell>
          <cell r="B88" t="str">
            <v>Natura Neteja</v>
          </cell>
          <cell r="C88" t="str">
            <v>Otero Escribano, Fernando</v>
          </cell>
          <cell r="D88" t="str">
            <v>TORTOLA FERNANDEZ, JOSE A.</v>
          </cell>
          <cell r="E88" t="str">
            <v>CIRERA GONZALEZ, JORDI</v>
          </cell>
          <cell r="F88" t="str">
            <v>Gerència d'Hàbitat Urbà</v>
          </cell>
          <cell r="G88" t="str">
            <v>Gerència Ecologia Urbana</v>
          </cell>
          <cell r="H88" t="str">
            <v>Espai Urbà</v>
          </cell>
          <cell r="I88" t="str">
            <v>ECOLOGIA URBANA. MEDI AMBIENT I SERVEIS URBANS</v>
          </cell>
          <cell r="J88" t="str">
            <v>ECOLOGIA URBANA. MEDI AMBIENT I SERVEIS URBANS</v>
          </cell>
        </row>
        <row r="89">
          <cell r="A89" t="str">
            <v>SER0088</v>
          </cell>
          <cell r="B89" t="str">
            <v>Natura Norma Granada</v>
          </cell>
          <cell r="C89" t="str">
            <v>Otero Escribano, Fernando</v>
          </cell>
          <cell r="D89" t="str">
            <v>TORTOLA FERNANDEZ, JOSE A.</v>
          </cell>
          <cell r="E89" t="str">
            <v>CIRERA GONZALEZ, JORDI</v>
          </cell>
          <cell r="F89" t="str">
            <v>Gerència d'Hàbitat Urbà</v>
          </cell>
          <cell r="G89" t="str">
            <v>Gerència Ecologia Urbana</v>
          </cell>
          <cell r="H89" t="str">
            <v>Espai Urbà</v>
          </cell>
          <cell r="I89" t="str">
            <v>ECOLOGIA URBANA. MEDI AMBIENT I SERVEIS URBANS</v>
          </cell>
          <cell r="J89" t="str">
            <v>ECOLOGIA URBANA. MEDI AMBIENT I SERVEIS URBANS</v>
          </cell>
        </row>
        <row r="90">
          <cell r="A90" t="str">
            <v>SER0089</v>
          </cell>
          <cell r="B90" t="str">
            <v>Gestió Pavimentació (Pavinform)</v>
          </cell>
          <cell r="C90" t="str">
            <v>Otero Escribano, Fernando</v>
          </cell>
          <cell r="D90" t="str">
            <v>TORTOLA FERNANDEZ, JOSE A.</v>
          </cell>
          <cell r="E90" t="str">
            <v>ORTUÑO RIBE, JORDI</v>
          </cell>
          <cell r="F90" t="str">
            <v>Gerència d'Hàbitat Urbà</v>
          </cell>
          <cell r="G90" t="str">
            <v>Gerència Ecologia Urbana</v>
          </cell>
          <cell r="H90" t="str">
            <v>Espai Urbà</v>
          </cell>
          <cell r="I90" t="str">
            <v>ECOLOGIA URBANA. MOBILITAT I INFRASTRUCTURES</v>
          </cell>
          <cell r="J90" t="str">
            <v>ECOLOGIA URBANA. MEDI AMBIENT I SERVEIS URBANS</v>
          </cell>
        </row>
        <row r="91">
          <cell r="A91" t="str">
            <v>SER0090</v>
          </cell>
          <cell r="B91" t="str">
            <v>Natura Inversions</v>
          </cell>
          <cell r="C91" t="str">
            <v>Otero Escribano, Fernando</v>
          </cell>
          <cell r="D91" t="str">
            <v>TORTOLA FERNANDEZ, JOSE A.</v>
          </cell>
          <cell r="E91" t="str">
            <v>ORTUÑO RIBE, JORDI</v>
          </cell>
          <cell r="F91" t="str">
            <v>Gerència d'Hàbitat Urbà</v>
          </cell>
          <cell r="G91" t="str">
            <v>Gerència Ecologia Urbana</v>
          </cell>
          <cell r="H91" t="str">
            <v>Espai Urbà</v>
          </cell>
          <cell r="I91" t="str">
            <v>ECOLOGIA URBANA. MOBILITAT I INFRASTRUCTURES</v>
          </cell>
          <cell r="J91" t="str">
            <v>ECOLOGIA URBANA. MEDI AMBIENT I SERVEIS URBANS</v>
          </cell>
        </row>
        <row r="92">
          <cell r="A92" t="str">
            <v>SER0091</v>
          </cell>
          <cell r="B92" t="str">
            <v>Catàleg Patrimoni, Monuments i Certificacions</v>
          </cell>
          <cell r="C92" t="str">
            <v>GARCIA GONZALEZ, JOSEP</v>
          </cell>
          <cell r="D92" t="str">
            <v>TORTOLA FERNANDEZ, JOSE A.</v>
          </cell>
          <cell r="E92" t="str">
            <v>GUILLEN BELLIDO, JOSÉ MIGUEL</v>
          </cell>
          <cell r="F92" t="str">
            <v>Gerència d'Hàbitat Urbà</v>
          </cell>
          <cell r="G92" t="str">
            <v>Gerència Ecologia Urbana</v>
          </cell>
          <cell r="H92" t="str">
            <v>Espai Urbà</v>
          </cell>
          <cell r="I92" t="str">
            <v>ECOLOGIA URBANA. URBANISME</v>
          </cell>
          <cell r="J92" t="str">
            <v>ECOLOGIA URBANA. URBANISME</v>
          </cell>
        </row>
        <row r="93">
          <cell r="A93" t="str">
            <v>SER0092</v>
          </cell>
          <cell r="B93" t="str">
            <v>Gestió, Informació i Publicació d'obres municipals</v>
          </cell>
          <cell r="C93" t="str">
            <v>Otero Escribano, Fernando</v>
          </cell>
          <cell r="D93" t="str">
            <v>TORTOLA FERNANDEZ, JOSE A.</v>
          </cell>
          <cell r="E93" t="str">
            <v>ORTUÑO RIBE, JORGE</v>
          </cell>
          <cell r="F93" t="str">
            <v>Gerència d'Hàbitat Urbà</v>
          </cell>
          <cell r="G93" t="str">
            <v>Gerència Ecologia Urbana</v>
          </cell>
          <cell r="H93" t="str">
            <v>Espai Urbà</v>
          </cell>
          <cell r="I93" t="str">
            <v>ECOLOGIA URBANA. MOBILITAT I INFRASTRUCTURES</v>
          </cell>
          <cell r="J93" t="str">
            <v>ECOLOGIA URBANA. MOBILITAT I INFRASTRUCTURES</v>
          </cell>
        </row>
        <row r="94">
          <cell r="A94" t="str">
            <v>SER0093</v>
          </cell>
          <cell r="B94" t="str">
            <v>CIEP</v>
          </cell>
          <cell r="C94" t="str">
            <v>Otero Escribano, Fernando</v>
          </cell>
          <cell r="D94" t="str">
            <v>TORTOLA FERNANDEZ, JOSE A.</v>
          </cell>
          <cell r="E94" t="str">
            <v>CIRERA GONZALES, JORDI</v>
          </cell>
          <cell r="F94" t="str">
            <v>Gerència d'Hàbitat Urbà</v>
          </cell>
          <cell r="G94" t="str">
            <v>Gerència Ecologia Urbana</v>
          </cell>
          <cell r="H94" t="str">
            <v>Espai Urbà</v>
          </cell>
          <cell r="I94" t="str">
            <v>ECOLOGIA URBANA. URBANISME</v>
          </cell>
          <cell r="J94" t="str">
            <v>ECOLOGIA URBANA. URBANISME</v>
          </cell>
        </row>
        <row r="95">
          <cell r="A95" t="str">
            <v>SER0094</v>
          </cell>
          <cell r="B95" t="str">
            <v>Enllumenat (GENBA)</v>
          </cell>
          <cell r="C95" t="str">
            <v>BOBIS VALERIO, JUAN</v>
          </cell>
          <cell r="D95" t="str">
            <v>TORTOLA FERNANDEZ, JOSE A.</v>
          </cell>
          <cell r="E95" t="str">
            <v>CIRERA GONZALEZ, JORDI</v>
          </cell>
          <cell r="F95" t="str">
            <v>Gerència d'Hàbitat Urbà</v>
          </cell>
          <cell r="G95" t="str">
            <v>Gerència Ecologia Urbana</v>
          </cell>
          <cell r="H95" t="str">
            <v>Espai Urbà</v>
          </cell>
          <cell r="I95" t="str">
            <v>ECOLOGIA URBANA. MEDI AMBIENT I SERVEIS URBANS</v>
          </cell>
          <cell r="J95" t="str">
            <v>ECOLOGIA URBANA. MEDI AMBIENT I SERVEIS URBANS</v>
          </cell>
        </row>
        <row r="96">
          <cell r="A96" t="str">
            <v>SER0095</v>
          </cell>
          <cell r="B96" t="str">
            <v>Banderolas</v>
          </cell>
          <cell r="C96" t="str">
            <v xml:space="preserve"> -</v>
          </cell>
          <cell r="D96" t="str">
            <v>TORTOLA FERNANDEZ, JOSE A.</v>
          </cell>
          <cell r="E96" t="e">
            <v>#N/A</v>
          </cell>
          <cell r="F96" t="str">
            <v>Gerència d'Hàbitat Urbà</v>
          </cell>
          <cell r="G96" t="e">
            <v>#N/A</v>
          </cell>
          <cell r="H96" t="str">
            <v>Espai Urbà</v>
          </cell>
          <cell r="I96" t="e">
            <v>#N/A</v>
          </cell>
          <cell r="J96" t="str">
            <v>ECOLOGIA URBANA. URBANISME</v>
          </cell>
        </row>
        <row r="97">
          <cell r="A97" t="str">
            <v>SER0096</v>
          </cell>
          <cell r="B97" t="str">
            <v>Web del Subsol</v>
          </cell>
          <cell r="C97">
            <v>0</v>
          </cell>
          <cell r="D97" t="str">
            <v>TORTOLA FERNANDEZ, JOSE A.</v>
          </cell>
          <cell r="E97" t="str">
            <v>ORTUÑO RIBE, JORGE</v>
          </cell>
          <cell r="F97" t="str">
            <v>Gerència d'Hàbitat Urbà</v>
          </cell>
          <cell r="G97" t="str">
            <v>Gerència Ecologia Urbana</v>
          </cell>
          <cell r="H97" t="str">
            <v>Espai Urbà</v>
          </cell>
          <cell r="I97" t="str">
            <v>ECOLOGIA URBANA. MOBILITAT I INFRASTRUCTURES</v>
          </cell>
          <cell r="J97" t="str">
            <v>ECOLOGIA URBANA. MOBILITAT I INFRASTRUCTURES</v>
          </cell>
        </row>
        <row r="98">
          <cell r="A98" t="str">
            <v>SER0097</v>
          </cell>
          <cell r="B98" t="str">
            <v>Web Manteniment Infraestructures</v>
          </cell>
          <cell r="C98">
            <v>0</v>
          </cell>
          <cell r="D98" t="str">
            <v>TORTOLA FERNANDEZ, JOSE A.</v>
          </cell>
          <cell r="E98" t="str">
            <v>ORTUÑO RIBE, JORGE</v>
          </cell>
          <cell r="F98" t="str">
            <v>Gerència d'Hàbitat Urbà</v>
          </cell>
          <cell r="G98" t="str">
            <v>Gerència Ecologia Urbana</v>
          </cell>
          <cell r="H98" t="str">
            <v>Espai Urbà</v>
          </cell>
          <cell r="I98" t="str">
            <v>ECOLOGIA URBANA. MOBILITAT I INFRASTRUCTURES</v>
          </cell>
          <cell r="J98" t="str">
            <v>ECOLOGIA URBANA. MOBILITAT I INFRASTRUCTURES</v>
          </cell>
        </row>
        <row r="99">
          <cell r="A99" t="str">
            <v>SER0098</v>
          </cell>
          <cell r="B99" t="str">
            <v>Plans</v>
          </cell>
          <cell r="C99" t="str">
            <v>GARCIA GONZALEZ, JOSEP</v>
          </cell>
          <cell r="D99" t="str">
            <v>TORTOLA FERNANDEZ, JOSE A.</v>
          </cell>
          <cell r="E99" t="str">
            <v>GUILLEN BELLIDO, JOSÉ MIGUEL</v>
          </cell>
          <cell r="F99" t="str">
            <v>Gerència d'Hàbitat Urbà</v>
          </cell>
          <cell r="G99" t="str">
            <v>Gerència Ecologia Urbana</v>
          </cell>
          <cell r="H99" t="str">
            <v>Espai Urbà</v>
          </cell>
          <cell r="I99" t="str">
            <v>ECOLOGIA URBANA. URBANISME</v>
          </cell>
          <cell r="J99" t="str">
            <v>ECOLOGIA URBANA. URBANISME</v>
          </cell>
        </row>
        <row r="100">
          <cell r="A100" t="str">
            <v>SER0099</v>
          </cell>
          <cell r="B100" t="str">
            <v>Planejament i GIPU</v>
          </cell>
          <cell r="C100" t="str">
            <v>GARCIA GONZALEZ, JOSEP</v>
          </cell>
          <cell r="D100" t="str">
            <v>TORTOLA FERNANDEZ, JOSE A.</v>
          </cell>
          <cell r="E100" t="str">
            <v>GUILLEN BELLIDO, JOSÉ MIGUEL</v>
          </cell>
          <cell r="F100" t="str">
            <v>Gerència d'Hàbitat Urbà</v>
          </cell>
          <cell r="G100" t="str">
            <v>Gerència Ecologia Urbana</v>
          </cell>
          <cell r="H100" t="str">
            <v>Espai Urbà</v>
          </cell>
          <cell r="I100" t="str">
            <v>ECOLOGIA URBANA. URBANISME</v>
          </cell>
          <cell r="J100" t="str">
            <v>ECOLOGIA URBANA. URBANISME</v>
          </cell>
        </row>
        <row r="101">
          <cell r="A101" t="str">
            <v>SER00XX</v>
          </cell>
          <cell r="B101" t="str">
            <v>Guia d'Stil</v>
          </cell>
          <cell r="C101" t="str">
            <v>ORTIZ QUINTANA, IVAN </v>
          </cell>
          <cell r="D101" t="str">
            <v>LOPEZ BARBERO, RAFAEL</v>
          </cell>
          <cell r="E101" t="e">
            <v>#N/A</v>
          </cell>
          <cell r="F101" t="str">
            <v>IMI-TIC</v>
          </cell>
          <cell r="G101" t="e">
            <v>#N/A</v>
          </cell>
          <cell r="H101" t="str">
            <v>Enginyeria, Frameworks i Moduls comuns</v>
          </cell>
          <cell r="I101" t="e">
            <v>#N/A</v>
          </cell>
          <cell r="J101" t="str">
            <v>ENGINYERIA PROGRAMARI, FRAMEWORKS I MODULS COMUNS</v>
          </cell>
        </row>
        <row r="102">
          <cell r="A102" t="str">
            <v>SER0101</v>
          </cell>
          <cell r="B102" t="str">
            <v>Area Verda</v>
          </cell>
          <cell r="C102" t="str">
            <v xml:space="preserve"> -</v>
          </cell>
          <cell r="D102" t="str">
            <v>TORTOLA FERNANDEZ, JOSE A.</v>
          </cell>
          <cell r="E102" t="e">
            <v>#N/A</v>
          </cell>
          <cell r="F102" t="str">
            <v>Gerència de Prevenció, Seguretat i Mobilitat</v>
          </cell>
          <cell r="G102" t="e">
            <v>#N/A</v>
          </cell>
          <cell r="H102" t="str">
            <v>Espai Urbà</v>
          </cell>
          <cell r="I102" t="e">
            <v>#N/A</v>
          </cell>
          <cell r="J102" t="str">
            <v>ECOLOGIA URBANA. MOBILITAT I INFRASTRUCTURES</v>
          </cell>
        </row>
        <row r="103">
          <cell r="A103" t="str">
            <v>SER0102</v>
          </cell>
          <cell r="B103" t="str">
            <v>Dominus</v>
          </cell>
          <cell r="C103" t="str">
            <v xml:space="preserve"> -</v>
          </cell>
          <cell r="D103" t="str">
            <v>TORTOLA FERNANDEZ, JOSE A.</v>
          </cell>
          <cell r="E103" t="e">
            <v>#N/A</v>
          </cell>
          <cell r="F103" t="str">
            <v>Gerència de Recursos</v>
          </cell>
          <cell r="G103" t="e">
            <v>#N/A</v>
          </cell>
          <cell r="H103" t="str">
            <v>Espai Urbà</v>
          </cell>
          <cell r="I103" t="e">
            <v>#N/A</v>
          </cell>
          <cell r="J103" t="e">
            <v>#N/A</v>
          </cell>
        </row>
        <row r="104">
          <cell r="A104" t="str">
            <v>SER0103</v>
          </cell>
          <cell r="B104" t="str">
            <v>Avaries de la Via Pública</v>
          </cell>
          <cell r="C104">
            <v>0</v>
          </cell>
          <cell r="D104" t="str">
            <v>TORTOLA FERNANDEZ, JOSE A.</v>
          </cell>
          <cell r="E104" t="str">
            <v>ORTUÑO RIBE, JORGE</v>
          </cell>
          <cell r="F104" t="str">
            <v>Gerència d'Hàbitat Urbà</v>
          </cell>
          <cell r="G104" t="str">
            <v>Gerència Ecologia Urbana</v>
          </cell>
          <cell r="H104" t="str">
            <v>Espai Urbà</v>
          </cell>
          <cell r="I104" t="str">
            <v>ECOLOGIA URBANA. MOBILITAT I INFRASTRUCTURES</v>
          </cell>
          <cell r="J104" t="str">
            <v>ORTUÑO RIBE, JORGE</v>
          </cell>
        </row>
        <row r="105">
          <cell r="A105" t="str">
            <v>SER0104</v>
          </cell>
          <cell r="B105" t="str">
            <v>Expedients Edificació</v>
          </cell>
          <cell r="C105" t="str">
            <v>GARCIA GONZALEZ, JOSEP</v>
          </cell>
          <cell r="D105" t="str">
            <v>TORTOLA FERNANDEZ, JOSE A.</v>
          </cell>
          <cell r="E105" t="str">
            <v>GUILLEN BELLIDO, JOSÉ MIGUEL</v>
          </cell>
          <cell r="F105" t="str">
            <v>Gerència d'Hàbitat Urbà</v>
          </cell>
          <cell r="G105" t="str">
            <v>Gerència Ecologia Urbana</v>
          </cell>
          <cell r="H105" t="str">
            <v>Espai Urbà</v>
          </cell>
          <cell r="I105" t="str">
            <v>ECOLOGIA URBANA. URBANISME</v>
          </cell>
          <cell r="J105" t="str">
            <v>GUILLEN BELLIDO, JOSÉ MIGUEL</v>
          </cell>
        </row>
        <row r="106">
          <cell r="A106" t="str">
            <v>SER0105</v>
          </cell>
          <cell r="B106" t="str">
            <v>Firma electrònica</v>
          </cell>
          <cell r="C106" t="str">
            <v>ORTIZ QUINTANA, IVAN</v>
          </cell>
          <cell r="D106" t="str">
            <v>GOMEZ, JOAN MANEL</v>
          </cell>
          <cell r="E106" t="str">
            <v>LOPEZ BARBERO, RAFAEL</v>
          </cell>
          <cell r="F106" t="str">
            <v>Gerència de Recursos</v>
          </cell>
          <cell r="G106" t="str">
            <v>IMI-TIC</v>
          </cell>
          <cell r="H106" t="str">
            <v>Seguretat</v>
          </cell>
          <cell r="I106" t="str">
            <v>ENGINYERIA PROGRAMARI, FRAMEWORKS I MODULS COMUNS</v>
          </cell>
          <cell r="J106" t="str">
            <v>LOPEZ BARBERO, RAFAEL</v>
          </cell>
        </row>
        <row r="107">
          <cell r="A107" t="str">
            <v>SER0106</v>
          </cell>
          <cell r="B107" t="str">
            <v>Cercador Internet</v>
          </cell>
          <cell r="C107" t="str">
            <v>BITLLOCH PUIGVERT, JOAN R</v>
          </cell>
          <cell r="E107" t="str">
            <v>MARCILLAS RIERA, SILVIA</v>
          </cell>
          <cell r="F107" t="str">
            <v>Gerència Municipal</v>
          </cell>
          <cell r="G107" t="str">
            <v>Gerència de Recursos</v>
          </cell>
          <cell r="H107" t="str">
            <v>7.- Serveis de solucions verticals</v>
          </cell>
          <cell r="I107" t="str">
            <v>DRETS CIUTADANIA, PARTICIPACIÓ I TRANSPARÈNCIA</v>
          </cell>
          <cell r="J107" t="str">
            <v>7.- Serveis de solucions verticals</v>
          </cell>
        </row>
        <row r="108">
          <cell r="A108" t="str">
            <v>SER0107</v>
          </cell>
          <cell r="B108" t="str">
            <v>Serveis d’infraestructures físiques</v>
          </cell>
          <cell r="C108" t="str">
            <v>Fiter de Paz, Albert</v>
          </cell>
          <cell r="D108" t="str">
            <v>Fiter , Albert</v>
          </cell>
          <cell r="E108" t="str">
            <v>NIN BLASCO, FRANCISCO</v>
          </cell>
          <cell r="F108" t="str">
            <v>Gerència Municipal</v>
          </cell>
          <cell r="G108" t="str">
            <v>Gerència Municipal</v>
          </cell>
          <cell r="H108" t="str">
            <v>1. Serveis d’infraestructures físiques</v>
          </cell>
          <cell r="I108" t="str">
            <v>INFRAESTRUCTURES</v>
          </cell>
          <cell r="J108" t="str">
            <v>1. Serveis d’infraestructures físiques</v>
          </cell>
        </row>
        <row r="109">
          <cell r="A109" t="str">
            <v>SER0108</v>
          </cell>
          <cell r="B109" t="str">
            <v>servei Host</v>
          </cell>
          <cell r="C109" t="str">
            <v>CASAUS BARREDA, FRANCESC</v>
          </cell>
          <cell r="E109" t="str">
            <v>SOLER ORTIZ, RUBEN</v>
          </cell>
          <cell r="F109" t="str">
            <v>Gerència Municipal</v>
          </cell>
          <cell r="G109" t="str">
            <v>Gerència Municipal</v>
          </cell>
          <cell r="H109" t="str">
            <v>2.- Serveis de maquinari i sistemes operatius</v>
          </cell>
          <cell r="I109" t="str">
            <v>CPD</v>
          </cell>
          <cell r="J109" t="str">
            <v>2.- Serveis de maquinari i sistemes operatius</v>
          </cell>
        </row>
        <row r="110">
          <cell r="A110" t="str">
            <v>SER0109</v>
          </cell>
          <cell r="B110" t="str">
            <v>Virtualització</v>
          </cell>
          <cell r="C110" t="str">
            <v>FABA BAYO, OSCAR</v>
          </cell>
          <cell r="E110" t="str">
            <v>FELEZ ZAERA, ENRIQUE</v>
          </cell>
          <cell r="F110" t="str">
            <v>Gerència Municipal</v>
          </cell>
          <cell r="G110" t="str">
            <v>Gerència Municipal</v>
          </cell>
          <cell r="H110" t="str">
            <v>2.- Serveis de maquinari i sistemes operatius</v>
          </cell>
          <cell r="I110" t="str">
            <v>ENGINYERIA DE SISTEMES</v>
          </cell>
          <cell r="J110" t="str">
            <v>2.- Serveis de maquinari i sistemes operatius</v>
          </cell>
        </row>
        <row r="111">
          <cell r="A111" t="str">
            <v>SER0110</v>
          </cell>
          <cell r="B111" t="str">
            <v>Sistemes Operatius</v>
          </cell>
          <cell r="C111" t="str">
            <v>FABA BAYO, OSCAR</v>
          </cell>
          <cell r="E111" t="str">
            <v>FELEZ ZAERA, ENRIQUE</v>
          </cell>
          <cell r="F111" t="str">
            <v>Gerència Municipal</v>
          </cell>
          <cell r="G111" t="str">
            <v>Gerència Municipal</v>
          </cell>
          <cell r="H111" t="str">
            <v>2.- Serveis de maquinari i sistemes operatius</v>
          </cell>
          <cell r="I111" t="str">
            <v>ENGINYERIA DE SISTEMES</v>
          </cell>
          <cell r="J111" t="str">
            <v>2.- Serveis de maquinari i sistemes operatius</v>
          </cell>
        </row>
        <row r="112">
          <cell r="A112" t="str">
            <v>SER0111</v>
          </cell>
          <cell r="B112" t="str">
            <v>Hosting (provisió d’infraestructura en mode servei)</v>
          </cell>
          <cell r="C112" t="str">
            <v>CASAUS BARREDA, FRANCESC</v>
          </cell>
          <cell r="E112">
            <v>0</v>
          </cell>
          <cell r="F112" t="str">
            <v>Gerència Municipal</v>
          </cell>
          <cell r="G112" t="str">
            <v>Gerència Municipal</v>
          </cell>
          <cell r="H112" t="str">
            <v>2.- Serveis de maquinari i sistemes operatius</v>
          </cell>
          <cell r="I112">
            <v>0</v>
          </cell>
          <cell r="J112" t="str">
            <v>2.- Serveis de maquinari i sistemes operatius</v>
          </cell>
        </row>
        <row r="113">
          <cell r="A113" t="str">
            <v>SER0112</v>
          </cell>
          <cell r="B113" t="str">
            <v>Housing (allotjament d’infraestructures)</v>
          </cell>
          <cell r="C113" t="str">
            <v>NIN BLASCO, FRANCISCO</v>
          </cell>
          <cell r="E113" t="str">
            <v>NIN BLASCO, FRANCISCO</v>
          </cell>
          <cell r="F113" t="str">
            <v>Gerència Municipal</v>
          </cell>
          <cell r="G113" t="str">
            <v>Gerència Municipal</v>
          </cell>
          <cell r="H113" t="str">
            <v>2.- Serveis de maquinari i sistemes operatius</v>
          </cell>
          <cell r="I113" t="str">
            <v>INFRAESTRUCTURES</v>
          </cell>
          <cell r="J113" t="str">
            <v>2.- Serveis de maquinari i sistemes operatius</v>
          </cell>
        </row>
        <row r="114">
          <cell r="A114" t="str">
            <v>SER0113</v>
          </cell>
          <cell r="B114" t="str">
            <v>Seguretat dels sistemes i perimetral</v>
          </cell>
          <cell r="C114" t="str">
            <v>LOPEZ VAZQUEZ, GEMMA</v>
          </cell>
          <cell r="E114" t="str">
            <v>AZNAR IGLESIAS, JUAN ANTON</v>
          </cell>
          <cell r="F114" t="str">
            <v>Gerència Municipal</v>
          </cell>
          <cell r="G114" t="str">
            <v>Gerència Municipal</v>
          </cell>
          <cell r="H114" t="str">
            <v>2.- Serveis de maquinari i sistemes operatius</v>
          </cell>
          <cell r="I114" t="str">
            <v>LLOC DE TREBALL</v>
          </cell>
          <cell r="J114" t="str">
            <v>2.- Serveis de maquinari i sistemes operatius</v>
          </cell>
        </row>
        <row r="115">
          <cell r="A115" t="str">
            <v>SER0114</v>
          </cell>
          <cell r="B115" t="str">
            <v>Connectivitat IP corporativa</v>
          </cell>
          <cell r="C115" t="str">
            <v>MENDOZA FLORES, MANEL</v>
          </cell>
          <cell r="E115">
            <v>0</v>
          </cell>
          <cell r="F115" t="str">
            <v>Gerència Municipal</v>
          </cell>
          <cell r="G115" t="str">
            <v>Gerència Municipal</v>
          </cell>
          <cell r="H115" t="str">
            <v>3.- Serveis de enllaç de dades i xarxa</v>
          </cell>
          <cell r="I115" t="str">
            <v>LLOC DE TREBALL</v>
          </cell>
          <cell r="J115" t="str">
            <v>3.- Serveis de enllaç de dades i xarxa</v>
          </cell>
        </row>
        <row r="116">
          <cell r="A116" t="str">
            <v>SER0115</v>
          </cell>
          <cell r="B116" t="str">
            <v>Wifi indoor</v>
          </cell>
          <cell r="C116" t="str">
            <v>MENDOZA FLORES, MANEL</v>
          </cell>
          <cell r="E116">
            <v>0</v>
          </cell>
          <cell r="F116" t="str">
            <v>Gerència Municipal</v>
          </cell>
          <cell r="G116" t="str">
            <v>Gerència Municipal</v>
          </cell>
          <cell r="H116" t="str">
            <v>3.- Serveis de enllaç de dades i xarxa</v>
          </cell>
          <cell r="I116" t="str">
            <v>LLOC DE TREBALL</v>
          </cell>
          <cell r="J116" t="str">
            <v>3.- Serveis de enllaç de dades i xarxa</v>
          </cell>
        </row>
        <row r="117">
          <cell r="A117" t="str">
            <v>SER0116</v>
          </cell>
          <cell r="B117" t="str">
            <v>Telefonia Fixa – Telefonia Mòbil</v>
          </cell>
          <cell r="C117" t="str">
            <v>NIN BLASCO, FRANCISCO</v>
          </cell>
          <cell r="D117" t="str">
            <v>PEJOAN JIMENEZ, MARC</v>
          </cell>
          <cell r="E117">
            <v>0</v>
          </cell>
          <cell r="F117" t="str">
            <v>Gerència Municipal</v>
          </cell>
          <cell r="G117" t="str">
            <v>Gerència Municipal</v>
          </cell>
          <cell r="H117" t="str">
            <v>3.- Serveis de enllaç de dades i xarxa</v>
          </cell>
          <cell r="I117" t="str">
            <v>LLOC DE TREBALL</v>
          </cell>
          <cell r="J117" t="str">
            <v>3.- Serveis de enllaç de dades i xarxa</v>
          </cell>
        </row>
        <row r="118">
          <cell r="A118" t="str">
            <v>SER0118</v>
          </cell>
          <cell r="B118" t="str">
            <v>Emmagatzemament</v>
          </cell>
          <cell r="C118" t="str">
            <v>LOMBART BADAL, FEDERICO</v>
          </cell>
          <cell r="E118" t="str">
            <v>SOLER ORTIZ, RUBEN</v>
          </cell>
          <cell r="F118" t="str">
            <v>Gerència Municipal</v>
          </cell>
          <cell r="G118" t="str">
            <v>Gerència Municipal</v>
          </cell>
          <cell r="H118" t="str">
            <v>4.- Serveis de programari de base</v>
          </cell>
          <cell r="I118" t="str">
            <v>CPD</v>
          </cell>
          <cell r="J118" t="str">
            <v>4.- Serveis de programari de base</v>
          </cell>
        </row>
        <row r="119">
          <cell r="A119" t="str">
            <v>SER0119</v>
          </cell>
          <cell r="B119" t="str">
            <v>Salvaguarda i recuperació de dades</v>
          </cell>
          <cell r="C119" t="str">
            <v>RIVERO GAYO, FELIP</v>
          </cell>
          <cell r="D119" t="str">
            <v>RIVERO GAYO, FELIP</v>
          </cell>
          <cell r="E119" t="str">
            <v>DUQUE HERNANDEZ, CARMEN</v>
          </cell>
          <cell r="F119" t="str">
            <v>Gerència Municipal</v>
          </cell>
          <cell r="G119" t="str">
            <v>Gerència Municipal</v>
          </cell>
          <cell r="H119" t="str">
            <v>4.- Serveis de programari de base</v>
          </cell>
          <cell r="I119" t="str">
            <v>EXPLOTACIÓ</v>
          </cell>
          <cell r="J119" t="str">
            <v>4.- Serveis de programari de base</v>
          </cell>
        </row>
        <row r="120">
          <cell r="A120" t="str">
            <v>SER0120</v>
          </cell>
          <cell r="B120" t="str">
            <v>Proves de càrrega (stress test)</v>
          </cell>
          <cell r="C120" t="str">
            <v>JEREZ MARTINEZ, JOSEFINA</v>
          </cell>
          <cell r="D120" t="str">
            <v>FERNANDEZ MAS, JOSEP</v>
          </cell>
          <cell r="E120" t="str">
            <v>JEREZ MARTINEZ, JOSEFINA</v>
          </cell>
          <cell r="F120" t="str">
            <v>Gerència Municipal</v>
          </cell>
          <cell r="G120" t="str">
            <v>Gerència Municipal</v>
          </cell>
          <cell r="H120" t="str">
            <v>4.- Serveis de programari de base</v>
          </cell>
          <cell r="I120" t="str">
            <v>COORDINACIÓ</v>
          </cell>
          <cell r="J120" t="str">
            <v>4.- Serveis de programari de base</v>
          </cell>
        </row>
        <row r="121">
          <cell r="A121" t="str">
            <v>SER0121</v>
          </cell>
          <cell r="B121" t="str">
            <v>Servei de directori</v>
          </cell>
          <cell r="C121" t="str">
            <v>LOPEZ VAZQUEZ, GEMMA</v>
          </cell>
          <cell r="E121" t="str">
            <v>BELLAVISTA ARIMANY, NEUS</v>
          </cell>
          <cell r="F121" t="str">
            <v>Gerència Municipal</v>
          </cell>
          <cell r="G121" t="str">
            <v>Gerència Municipal</v>
          </cell>
          <cell r="H121" t="str">
            <v>4.- Serveis de programari de base</v>
          </cell>
          <cell r="I121" t="str">
            <v>SEGURETAT TIC, RISC I COMPLIMENT</v>
          </cell>
          <cell r="J121" t="str">
            <v>4.- Serveis de programari de base</v>
          </cell>
        </row>
        <row r="122">
          <cell r="A122" t="str">
            <v>SER0122</v>
          </cell>
          <cell r="B122" t="str">
            <v>Monitorització</v>
          </cell>
          <cell r="C122" t="str">
            <v>DUQUE HERNANDEZ, CARMEN</v>
          </cell>
          <cell r="E122" t="str">
            <v>DUQUE HERNANDEZ, CARMEN</v>
          </cell>
          <cell r="F122" t="str">
            <v>Gerència Municipal</v>
          </cell>
          <cell r="G122" t="str">
            <v>Gerència Municipal</v>
          </cell>
          <cell r="H122" t="str">
            <v>4.- Serveis de programari de base</v>
          </cell>
          <cell r="I122" t="str">
            <v>EXPLOTACIÓ</v>
          </cell>
          <cell r="J122" t="str">
            <v>4.- Serveis de programari de base</v>
          </cell>
        </row>
        <row r="123">
          <cell r="A123" t="str">
            <v>SER0123</v>
          </cell>
          <cell r="B123" t="str">
            <v>Execució i monitoratge de tasques planificades (UC4, Planificador SAP, Batch)</v>
          </cell>
          <cell r="C123" t="str">
            <v>ROMERO ESTEBAN, ANGEL</v>
          </cell>
          <cell r="D123" t="str">
            <v>Romero Esteban, Angel</v>
          </cell>
          <cell r="E123" t="str">
            <v>DUQUE HERNANDEZ, CARMEN</v>
          </cell>
          <cell r="F123" t="str">
            <v>Gerència Municipal</v>
          </cell>
          <cell r="G123" t="str">
            <v>Gerència Municipal</v>
          </cell>
          <cell r="H123" t="str">
            <v>4.- Serveis de programari de base</v>
          </cell>
          <cell r="I123" t="str">
            <v>EXPLOTACIÓ</v>
          </cell>
          <cell r="J123" t="str">
            <v>4.- Serveis de programari de base</v>
          </cell>
        </row>
        <row r="124">
          <cell r="A124" t="str">
            <v>SER0124</v>
          </cell>
          <cell r="B124" t="str">
            <v>Missatgeria electrònica</v>
          </cell>
          <cell r="C124" t="str">
            <v>AGULLO LEON, JACINTO</v>
          </cell>
          <cell r="E124" t="str">
            <v>AZNAR IGLESIAS, JUAN ANTON</v>
          </cell>
          <cell r="F124" t="str">
            <v>Gerència Municipal</v>
          </cell>
          <cell r="G124" t="str">
            <v>Gerència Municipal</v>
          </cell>
          <cell r="H124" t="str">
            <v>5.- Serveis de gestió de dades</v>
          </cell>
          <cell r="I124" t="str">
            <v>LLOC DE TREBALL</v>
          </cell>
          <cell r="J124" t="str">
            <v>5.- Serveis de gestió de dades</v>
          </cell>
        </row>
        <row r="125">
          <cell r="A125" t="str">
            <v>SER0125</v>
          </cell>
          <cell r="B125" t="str">
            <v>Sistemes d’impressió massiva</v>
          </cell>
          <cell r="C125" t="str">
            <v>RIVERO GAYO, FELIP</v>
          </cell>
          <cell r="D125" t="str">
            <v>DUQUE HERNANDEZ, CARMEN</v>
          </cell>
          <cell r="E125" t="str">
            <v>DUQUE HERNANDEZ, CARMEN</v>
          </cell>
          <cell r="F125" t="str">
            <v>Gerència Municipal</v>
          </cell>
          <cell r="G125" t="str">
            <v>Gerència Municipal</v>
          </cell>
          <cell r="H125" t="str">
            <v>5.- Serveis de gestió de dades</v>
          </cell>
          <cell r="I125" t="str">
            <v>EXPLOTACIÓ</v>
          </cell>
          <cell r="J125" t="str">
            <v>5.- Serveis de gestió de dades</v>
          </cell>
        </row>
        <row r="126">
          <cell r="A126" t="str">
            <v>SER0126</v>
          </cell>
          <cell r="B126" t="str">
            <v>Gestió d’expedients</v>
          </cell>
          <cell r="C126" t="str">
            <v>NOUVILAS ROMERO, JOSE M.</v>
          </cell>
          <cell r="D126" t="str">
            <v>SOLER ORTIZ, RUBEN</v>
          </cell>
          <cell r="E126" t="str">
            <v>SOLER ORTIZ, RUBEN</v>
          </cell>
          <cell r="F126" t="str">
            <v>Gerència de Recursos</v>
          </cell>
          <cell r="G126" t="str">
            <v>Gerència Recursos</v>
          </cell>
          <cell r="H126" t="str">
            <v>5.- Serveis de gestió de dades</v>
          </cell>
          <cell r="I126" t="str">
            <v>CPD</v>
          </cell>
          <cell r="J126" t="str">
            <v>5.- Serveis de gestió de dades</v>
          </cell>
        </row>
        <row r="127">
          <cell r="A127" t="str">
            <v>SER0127</v>
          </cell>
          <cell r="B127" t="str">
            <v>Bases de dades</v>
          </cell>
          <cell r="C127" t="str">
            <v>LOMBART BADAL, FEDERICO</v>
          </cell>
          <cell r="E127" t="str">
            <v>SOLER ORTIZ, RUBEN</v>
          </cell>
          <cell r="F127" t="str">
            <v>Gerència Municipal</v>
          </cell>
          <cell r="G127" t="str">
            <v>Gerència Municipal</v>
          </cell>
          <cell r="H127" t="str">
            <v>5.- Serveis de gestió de dades</v>
          </cell>
          <cell r="I127" t="str">
            <v>CPD</v>
          </cell>
          <cell r="J127" t="str">
            <v>5.- Serveis de gestió de dades</v>
          </cell>
        </row>
        <row r="128">
          <cell r="A128" t="str">
            <v>SER0128</v>
          </cell>
          <cell r="B128" t="str">
            <v>Seguretat de les dades</v>
          </cell>
          <cell r="C128">
            <v>0</v>
          </cell>
          <cell r="E128" t="str">
            <v>BELLAVISTA ARIMANY, NEUS</v>
          </cell>
          <cell r="F128" t="str">
            <v>Gerència Municipal</v>
          </cell>
          <cell r="G128" t="str">
            <v>Gerència Municipal</v>
          </cell>
          <cell r="H128" t="str">
            <v>5.- Serveis de gestió de dades</v>
          </cell>
          <cell r="I128" t="str">
            <v>SEGURETAT TIC, RISC I COMPLIMENT</v>
          </cell>
          <cell r="J128" t="str">
            <v>5.- Serveis de gestió de dades</v>
          </cell>
        </row>
        <row r="129">
          <cell r="A129" t="str">
            <v>SER0129</v>
          </cell>
          <cell r="B129" t="str">
            <v>Lloc de treball</v>
          </cell>
          <cell r="C129" t="str">
            <v>AZNAR IGLESIAS, JUAN ANTON</v>
          </cell>
          <cell r="E129" t="str">
            <v>AZNAR IGLESIAS, JUAN ANTON</v>
          </cell>
          <cell r="F129" t="str">
            <v>Gerència Municipal</v>
          </cell>
          <cell r="G129" t="str">
            <v>Gerència Municipal</v>
          </cell>
          <cell r="H129" t="str">
            <v>6.- Serveis de presentació</v>
          </cell>
          <cell r="I129" t="str">
            <v>LLOC DE TREBALL</v>
          </cell>
          <cell r="J129" t="str">
            <v>6.- Serveis de presentació</v>
          </cell>
        </row>
        <row r="130">
          <cell r="A130" t="str">
            <v>SER0131</v>
          </cell>
          <cell r="B130" t="str">
            <v>Serveis per desenvolupament .NET</v>
          </cell>
          <cell r="C130" t="str">
            <v xml:space="preserve"> -</v>
          </cell>
          <cell r="E130" t="e">
            <v>#N/A</v>
          </cell>
          <cell r="F130" t="str">
            <v>Gerència Municipal</v>
          </cell>
          <cell r="G130" t="e">
            <v>#N/A</v>
          </cell>
          <cell r="H130" t="str">
            <v>7.- Serveis de solucions verticals</v>
          </cell>
          <cell r="I130" t="e">
            <v>#N/A</v>
          </cell>
          <cell r="J130" t="str">
            <v>7.- Serveis de solucions verticals</v>
          </cell>
        </row>
        <row r="131">
          <cell r="A131" t="str">
            <v>SER0132</v>
          </cell>
          <cell r="B131" t="str">
            <v>Consultoria de processos</v>
          </cell>
          <cell r="C131" t="str">
            <v>ECHEVARRIA MESEGUER, CARLOS</v>
          </cell>
          <cell r="E131">
            <v>0</v>
          </cell>
          <cell r="F131" t="str">
            <v>Gerència Municipal</v>
          </cell>
          <cell r="G131" t="str">
            <v>Gerència Municipal</v>
          </cell>
          <cell r="H131" t="str">
            <v>7.- Serveis de solucions verticals</v>
          </cell>
          <cell r="I131">
            <v>0</v>
          </cell>
          <cell r="J131" t="str">
            <v>7.- Serveis de solucions verticals</v>
          </cell>
        </row>
        <row r="132">
          <cell r="A132" t="str">
            <v>SER0133</v>
          </cell>
          <cell r="B132" t="str">
            <v>Framework i Serveis Comuns J2EE</v>
          </cell>
          <cell r="C132" t="str">
            <v>ORTIZ QUINTANA, IVAN</v>
          </cell>
          <cell r="D132" t="str">
            <v>LOPEZ BARBERO, RAFAEL</v>
          </cell>
          <cell r="E132" t="str">
            <v>LOPEZ BARBERO, RAFAEL</v>
          </cell>
          <cell r="F132" t="str">
            <v>Gerència Municipal</v>
          </cell>
          <cell r="G132" t="str">
            <v>IMI-TIC</v>
          </cell>
          <cell r="H132" t="str">
            <v>Enginyeria, Frameworks i Moduls comuns</v>
          </cell>
          <cell r="I132" t="str">
            <v>ENGINYERIA PROGRAMARI, FRAMEWORKS I MODULS COMUNS</v>
          </cell>
          <cell r="J132" t="str">
            <v>Enginyeria, Frameworks i Moduls comuns</v>
          </cell>
        </row>
        <row r="133">
          <cell r="A133" t="str">
            <v>SER0134</v>
          </cell>
          <cell r="B133" t="str">
            <v>Col·laboració</v>
          </cell>
          <cell r="C133" t="str">
            <v>AGULLO LEON, JACINTO</v>
          </cell>
          <cell r="E133" t="str">
            <v>AZNAR IGLESIAS, JUAN ANTON</v>
          </cell>
          <cell r="F133" t="str">
            <v>Gerència Municipal</v>
          </cell>
          <cell r="G133" t="str">
            <v>Gerència Municipal</v>
          </cell>
          <cell r="H133" t="str">
            <v>7.- Serveis de solucions verticals</v>
          </cell>
          <cell r="I133" t="str">
            <v>LLOC DE TREBALL</v>
          </cell>
          <cell r="J133" t="str">
            <v>7.- Serveis de solucions verticals</v>
          </cell>
        </row>
        <row r="134">
          <cell r="A134" t="str">
            <v>SER0135</v>
          </cell>
          <cell r="B134" t="str">
            <v>CRM Infraestructura</v>
          </cell>
          <cell r="C134" t="str">
            <v>AGULLO LEON, JACINTO</v>
          </cell>
          <cell r="E134" t="str">
            <v>AZNAR IGLESIAS, JUAN ANTON</v>
          </cell>
          <cell r="F134" t="str">
            <v>Gerència de Recursos</v>
          </cell>
          <cell r="G134" t="str">
            <v>Gerència de Drets de Ciutadania, Participació i Transpàrencia</v>
          </cell>
          <cell r="H134" t="str">
            <v>7.- Serveis de solucions verticals</v>
          </cell>
          <cell r="I134" t="str">
            <v>LLOC DE TREBALL</v>
          </cell>
          <cell r="J134" t="str">
            <v>7.- Serveis de solucions verticals</v>
          </cell>
        </row>
        <row r="135">
          <cell r="A135" t="str">
            <v>SER0136</v>
          </cell>
          <cell r="B135" t="str">
            <v>SAP</v>
          </cell>
          <cell r="C135" t="str">
            <v>Llanes Castilla, Juan Carlos</v>
          </cell>
          <cell r="D135" t="str">
            <v>FERNANDEZ MAS, JOSEP</v>
          </cell>
          <cell r="E135" t="str">
            <v>SOLER ORTIZ, RUBEN</v>
          </cell>
          <cell r="F135" t="str">
            <v>Gerència Municipal</v>
          </cell>
          <cell r="G135" t="str">
            <v>Gerència Municipal</v>
          </cell>
          <cell r="H135" t="str">
            <v>7.- Serveis de solucions verticals</v>
          </cell>
          <cell r="I135" t="str">
            <v>CPD</v>
          </cell>
          <cell r="J135" t="str">
            <v>7.- Serveis de solucions verticals</v>
          </cell>
        </row>
        <row r="136">
          <cell r="A136" t="str">
            <v>SER0137</v>
          </cell>
          <cell r="B136" t="str">
            <v>Plataforma de Gestió de Continguts</v>
          </cell>
          <cell r="C136" t="str">
            <v>AGULLO LEON, JACINTO</v>
          </cell>
          <cell r="E136" t="e">
            <v>#N/A</v>
          </cell>
          <cell r="F136" t="str">
            <v>Gerència Municipal</v>
          </cell>
          <cell r="G136" t="e">
            <v>#N/A</v>
          </cell>
          <cell r="H136" t="str">
            <v>7.- Serveis de solucions verticals</v>
          </cell>
          <cell r="I136" t="e">
            <v>#N/A</v>
          </cell>
          <cell r="J136" t="str">
            <v>7.- Serveis de solucions verticals</v>
          </cell>
        </row>
        <row r="137">
          <cell r="A137" t="str">
            <v>SER0138</v>
          </cell>
          <cell r="B137" t="str">
            <v>Serveis Lingüístics</v>
          </cell>
          <cell r="C137" t="str">
            <v>AGULLO LEON, JACINTO</v>
          </cell>
          <cell r="E137" t="str">
            <v>AZNAR IGLESIAS, JUAN ANTON</v>
          </cell>
          <cell r="F137" t="str">
            <v>Gerència Municipal</v>
          </cell>
          <cell r="G137" t="str">
            <v>Gerència Municipal</v>
          </cell>
          <cell r="H137" t="str">
            <v>7.- Serveis de solucions verticals</v>
          </cell>
          <cell r="I137" t="str">
            <v>LLOC DE TREBALL</v>
          </cell>
          <cell r="J137" t="str">
            <v>7.- Serveis de solucions verticals</v>
          </cell>
        </row>
        <row r="138">
          <cell r="A138" t="str">
            <v>SER0139</v>
          </cell>
          <cell r="B138" t="str">
            <v>Gestió documental (Frameworks, Documentum)</v>
          </cell>
          <cell r="C138" t="str">
            <v>LOPEZ BARBERO, RAFAEL</v>
          </cell>
          <cell r="D138" t="str">
            <v>LOPEZ BARBERO, RAFAEL</v>
          </cell>
          <cell r="E138" t="str">
            <v>LOPEZ BARBERO, RAFAEL</v>
          </cell>
          <cell r="F138" t="str">
            <v>Gerència de Recursos</v>
          </cell>
          <cell r="G138" t="str">
            <v>IMI-TIC</v>
          </cell>
          <cell r="H138" t="str">
            <v>Enginyeria, Frameworks i Moduls comuns</v>
          </cell>
          <cell r="I138" t="str">
            <v>ENGINYERIA PROGRAMARI, FRAMEWORKS I MODULS COMUNS</v>
          </cell>
          <cell r="J138" t="str">
            <v>ENGINYERIA PROGRAMARI, FRAMEWORKS I MODULS COMUNS</v>
          </cell>
        </row>
        <row r="139">
          <cell r="A139" t="str">
            <v>SER0140</v>
          </cell>
          <cell r="B139" t="str">
            <v>Autenticació i Autorització corporativa</v>
          </cell>
          <cell r="C139" t="str">
            <v>FERNANDEZ MARTINEZ, ANDRES</v>
          </cell>
          <cell r="D139" t="str">
            <v>LOPEZ BARBERO, RAFAEL</v>
          </cell>
          <cell r="E139" t="str">
            <v>LOPEZ BARBERO, RAFAEL</v>
          </cell>
          <cell r="F139" t="str">
            <v>Gerència de Recursos</v>
          </cell>
          <cell r="G139" t="str">
            <v>IMI-TIC</v>
          </cell>
          <cell r="H139" t="str">
            <v>Enginyeria, Frameworks i Moduls comuns</v>
          </cell>
          <cell r="I139" t="str">
            <v>ENGINYERIA PROGRAMARI, FRAMEWORKS I MODULS COMUNS</v>
          </cell>
          <cell r="J139" t="str">
            <v>ENGINYERIA PROGRAMARI, FRAMEWORKS I MODULS COMUNS</v>
          </cell>
        </row>
        <row r="140">
          <cell r="A140" t="str">
            <v>SER0141</v>
          </cell>
          <cell r="B140" t="str">
            <v>Entorns Desenvolupament Aplicacions</v>
          </cell>
          <cell r="C140" t="str">
            <v>ORTIZ QUINTANA, IVAN</v>
          </cell>
          <cell r="D140" t="str">
            <v>LOPEZ BARBERO, RAFAEL</v>
          </cell>
          <cell r="E140" t="str">
            <v>LOPEZ BARBERO, RAFAEL</v>
          </cell>
          <cell r="F140" t="str">
            <v>IMI-TIC</v>
          </cell>
          <cell r="G140" t="str">
            <v>IMI-TIC</v>
          </cell>
          <cell r="H140" t="str">
            <v>Enginyeria, Frameworks i Moduls comuns</v>
          </cell>
          <cell r="I140" t="str">
            <v>ENGINYERIA PROGRAMARI, FRAMEWORKS I MODULS COMUNS</v>
          </cell>
          <cell r="J140" t="str">
            <v>ENGINYERIA PROGRAMARI, FRAMEWORKS I MODULS COMUNS</v>
          </cell>
        </row>
        <row r="141">
          <cell r="A141" t="str">
            <v>SER0142</v>
          </cell>
          <cell r="B141" t="str">
            <v>Eines de Gestió d'Entregues i Desplegaments</v>
          </cell>
          <cell r="C141" t="str">
            <v>FRANCES JULIAN, M. ALICIA</v>
          </cell>
          <cell r="D141" t="str">
            <v>LOPEZ BARBERO, RAFAEL</v>
          </cell>
          <cell r="E141" t="str">
            <v>LAGE HUERTAS, JOSE</v>
          </cell>
          <cell r="F141" t="str">
            <v>IMI-TIC</v>
          </cell>
          <cell r="G141" t="str">
            <v>IMI-TIC</v>
          </cell>
          <cell r="H141" t="str">
            <v>Enginyeria, Frameworks i Moduls comuns</v>
          </cell>
          <cell r="I141" t="str">
            <v>SMO - Gestió de Serveis</v>
          </cell>
          <cell r="J141" t="str">
            <v>ENGINYERIA PROGRAMARI, FRAMEWORKS I MODULS COMUNS</v>
          </cell>
        </row>
        <row r="142">
          <cell r="A142" t="str">
            <v>SER0143</v>
          </cell>
          <cell r="B142" t="str">
            <v>Codificador i Geocodificadors</v>
          </cell>
          <cell r="C142" t="str">
            <v>PUIG PONS, XAVIER</v>
          </cell>
          <cell r="D142" t="str">
            <v>LOPEZ BARBERO, RAFAEL</v>
          </cell>
          <cell r="E142" t="str">
            <v>LOPEZ BARBERO, RAFAEL</v>
          </cell>
          <cell r="F142" t="str">
            <v>IMI-IDB</v>
          </cell>
          <cell r="G142" t="str">
            <v>IMI-IDB</v>
          </cell>
          <cell r="H142" t="str">
            <v>Enginyeria, Frameworks i Moduls comuns</v>
          </cell>
          <cell r="I142" t="str">
            <v>ENGINYERIA PROGRAMARI, FRAMEWORKS I MODULS COMUNS</v>
          </cell>
          <cell r="J142" t="str">
            <v>ENGINYERIA PROGRAMARI, FRAMEWORKS I MODULS COMUNS</v>
          </cell>
        </row>
        <row r="143">
          <cell r="A143" t="str">
            <v>SER0144</v>
          </cell>
          <cell r="B143" t="str">
            <v>Estadístiques</v>
          </cell>
          <cell r="C143" t="str">
            <v>AGULLO LEON, JACINTO</v>
          </cell>
          <cell r="E143" t="e">
            <v>#N/A</v>
          </cell>
          <cell r="F143" t="str">
            <v>Gerència de Recursos</v>
          </cell>
          <cell r="G143" t="e">
            <v>#N/A</v>
          </cell>
          <cell r="H143" t="str">
            <v>7.- Serveis de solucions verticals</v>
          </cell>
          <cell r="I143" t="e">
            <v>#N/A</v>
          </cell>
          <cell r="J143" t="str">
            <v>7.- Serveis de solucions verticals</v>
          </cell>
        </row>
        <row r="144">
          <cell r="A144" t="str">
            <v>SER0145</v>
          </cell>
          <cell r="B144" t="str">
            <v>Vídeo</v>
          </cell>
          <cell r="C144" t="str">
            <v>NUÑEZ GONZALEZ, J. MANUEL</v>
          </cell>
          <cell r="E144" t="str">
            <v>FELEZ ZAERA, ENRIQUE</v>
          </cell>
          <cell r="F144" t="str">
            <v>Gerència Municipal</v>
          </cell>
          <cell r="G144" t="str">
            <v>Gerència Municipal</v>
          </cell>
          <cell r="H144" t="str">
            <v>7.- Serveis de solucions verticals</v>
          </cell>
          <cell r="I144" t="str">
            <v>ENGINYERIA DE SISTEMES</v>
          </cell>
          <cell r="J144" t="str">
            <v>7.- Serveis de solucions verticals</v>
          </cell>
        </row>
        <row r="145">
          <cell r="A145" t="str">
            <v>SER0146</v>
          </cell>
          <cell r="B145" t="str">
            <v>Serveis Web</v>
          </cell>
          <cell r="C145" t="str">
            <v>NUÑEZ GONZALEZ, J. MANUEL</v>
          </cell>
          <cell r="E145" t="str">
            <v>BELLAVISTA ARIMANY, NEUS</v>
          </cell>
          <cell r="F145" t="str">
            <v>Gerència Municipal</v>
          </cell>
          <cell r="G145" t="str">
            <v>Gerència Municipal</v>
          </cell>
          <cell r="H145" t="str">
            <v>7.- Serveis de solucions verticals</v>
          </cell>
          <cell r="I145" t="str">
            <v>SEGURETAT TIC, RISC I COMPLIMENT</v>
          </cell>
          <cell r="J145" t="str">
            <v>7.- Serveis de solucions verticals</v>
          </cell>
        </row>
        <row r="146">
          <cell r="A146" t="str">
            <v>SER0147</v>
          </cell>
          <cell r="B146" t="str">
            <v>Plataformes de interoperabilitat</v>
          </cell>
          <cell r="C146" t="str">
            <v>CARMONA RUIZ, JUAN CARLO</v>
          </cell>
          <cell r="D146" t="str">
            <v>LOPEZ BARBERO, RAFAEL</v>
          </cell>
          <cell r="E146" t="str">
            <v>LOPEZ BARBERO, RAFAEL</v>
          </cell>
          <cell r="F146" t="str">
            <v>Gerència Municipal</v>
          </cell>
          <cell r="G146" t="str">
            <v>Gerència Municipal</v>
          </cell>
          <cell r="H146" t="str">
            <v>Enginyeria, Frameworks i Moduls comuns</v>
          </cell>
          <cell r="I146" t="str">
            <v>ENGINYERIA PROGRAMARI, FRAMEWORKS I MODULS COMUNS</v>
          </cell>
          <cell r="J146" t="str">
            <v>Enginyeria, Frameworks i Moduls comuns</v>
          </cell>
        </row>
        <row r="147">
          <cell r="A147" t="str">
            <v>SER0148</v>
          </cell>
          <cell r="B147" t="str">
            <v>Servei de mobilitat</v>
          </cell>
          <cell r="C147" t="str">
            <v>COLLADO COSTA, ALEJANDRO</v>
          </cell>
          <cell r="D147" t="str">
            <v>LOPEZ BARBERO, RAFAEL</v>
          </cell>
          <cell r="E147" t="str">
            <v>LOPEZ BARBERO, RAFAEL</v>
          </cell>
          <cell r="F147" t="str">
            <v>Gerència Municipal</v>
          </cell>
          <cell r="G147" t="str">
            <v>Gerència Municipal</v>
          </cell>
          <cell r="H147" t="str">
            <v>Enginyeria, Frameworks i Moduls comuns</v>
          </cell>
          <cell r="I147" t="str">
            <v>ENGINYERIA PROGRAMARI, FRAMEWORKS I MODULS COMUNS</v>
          </cell>
          <cell r="J147" t="str">
            <v>Enginyeria, Frameworks i Moduls comuns</v>
          </cell>
        </row>
        <row r="148">
          <cell r="A148" t="str">
            <v>SER0149</v>
          </cell>
          <cell r="B148" t="str">
            <v>Plataforma BI  Cognos Corporativa</v>
          </cell>
          <cell r="C148" t="str">
            <v>ROSALES POLO, JOSE LUIS</v>
          </cell>
          <cell r="D148" t="str">
            <v>SOLER ORTIZ, RUBEN</v>
          </cell>
          <cell r="E148" t="str">
            <v>SOLER ORTIZ, RUBEN</v>
          </cell>
          <cell r="F148" t="str">
            <v>Gerència Adjunta de Coordinació Territorial</v>
          </cell>
          <cell r="G148" t="str">
            <v>Gerència Municipal</v>
          </cell>
          <cell r="H148" t="str">
            <v>7.- Serveis de solucions verticals</v>
          </cell>
          <cell r="I148" t="str">
            <v>CPD</v>
          </cell>
          <cell r="J148" t="str">
            <v>7.- Serveis de solucions verticals</v>
          </cell>
        </row>
        <row r="149">
          <cell r="A149" t="str">
            <v>SER0150</v>
          </cell>
          <cell r="B149" t="str">
            <v>Administració Alcaldia</v>
          </cell>
          <cell r="C149" t="str">
            <v>LILLO ESPINOSA, ROSA M.</v>
          </cell>
          <cell r="D149" t="str">
            <v>SANTAMARIA PEREZ, GLORIA</v>
          </cell>
          <cell r="E149" t="str">
            <v>SANTAMARIA PEREZ, GLORIA</v>
          </cell>
          <cell r="F149" t="str">
            <v>Gerència de Recursos</v>
          </cell>
          <cell r="G149" t="str">
            <v>Gerència de Recursos</v>
          </cell>
          <cell r="H149" t="str">
            <v>Secretaria, Administració General i Gestió Documental</v>
          </cell>
          <cell r="I149" t="str">
            <v>RECURSOS</v>
          </cell>
          <cell r="J149" t="str">
            <v>RECURSOS I ALCALDIA</v>
          </cell>
        </row>
        <row r="150">
          <cell r="A150" t="str">
            <v>SER0151</v>
          </cell>
          <cell r="B150" t="str">
            <v>Gestió d'ordres de la GUB i Speis</v>
          </cell>
          <cell r="C150" t="str">
            <v>LILLO ESPINOSA, ROSA M.</v>
          </cell>
          <cell r="D150" t="str">
            <v>TORTOLA FERNANDEZ, JOSE A.</v>
          </cell>
          <cell r="E150" t="str">
            <v>CLOTET CIRUELO, JOSEP</v>
          </cell>
          <cell r="F150" t="str">
            <v>Gerència de Prevenció, Seguretat i Mobilitat</v>
          </cell>
          <cell r="G150" t="str">
            <v>Gerència de Seguretat i Prevenció</v>
          </cell>
          <cell r="H150" t="str">
            <v>Espai Urbà</v>
          </cell>
          <cell r="I150" t="str">
            <v>SEGURETAT I PREVENCIÓ</v>
          </cell>
          <cell r="J150" t="str">
            <v>SEGURETAT I PREVENCIÓ</v>
          </cell>
        </row>
        <row r="151">
          <cell r="A151" t="str">
            <v>SER0152</v>
          </cell>
          <cell r="B151" t="str">
            <v>QDOC. Normes ISO</v>
          </cell>
          <cell r="C151" t="str">
            <v>ROCA VILALTA, XAVIER</v>
          </cell>
          <cell r="D151" t="str">
            <v>ROCA VILALTA, XAVIER</v>
          </cell>
          <cell r="E151" t="str">
            <v>ROCA VILALTA, XAVIER</v>
          </cell>
          <cell r="F151" t="str">
            <v>Gerència de Recursos</v>
          </cell>
          <cell r="G151" t="str">
            <v>Gerència Municipal</v>
          </cell>
          <cell r="H151" t="str">
            <v>Secretaria, Administració General i Gestió Documental</v>
          </cell>
          <cell r="I151" t="str">
            <v>DRETS CIUTADANIA, PARTICIPACIÓ I TRANSPARÈNCIA</v>
          </cell>
          <cell r="J151" t="str">
            <v>DRETS CIUTADANIA, PARTICIPACIÓ I TRANSPARÈNCIA</v>
          </cell>
        </row>
        <row r="152">
          <cell r="A152" t="str">
            <v>SER0153</v>
          </cell>
          <cell r="B152" t="str">
            <v>Tauler d'Edictes Electrònics</v>
          </cell>
          <cell r="C152" t="str">
            <v>CAPELLA MINGUELL, ROSA M.</v>
          </cell>
          <cell r="D152" t="str">
            <v>SANTAMARIA PEREZ, GLORIA</v>
          </cell>
          <cell r="E152" t="str">
            <v>SANTAMARIA PEREZ, GLORIA</v>
          </cell>
          <cell r="F152" t="str">
            <v>Gerència de Recursos</v>
          </cell>
          <cell r="G152" t="str">
            <v>Gerència de Recursos</v>
          </cell>
          <cell r="H152" t="str">
            <v>Secretaria, Administració General i Gestió Documental</v>
          </cell>
          <cell r="I152" t="str">
            <v>RECURSOS</v>
          </cell>
          <cell r="J152" t="str">
            <v>RECURSOS I ALCALDIA</v>
          </cell>
        </row>
        <row r="153">
          <cell r="A153" t="str">
            <v>SER0154</v>
          </cell>
          <cell r="B153" t="str">
            <v>Wifi outdoor (ciutadà) – servei finalista</v>
          </cell>
          <cell r="C153">
            <v>0</v>
          </cell>
          <cell r="D153">
            <v>0</v>
          </cell>
          <cell r="E153">
            <v>0</v>
          </cell>
          <cell r="F153" t="str">
            <v>Gerència Municipal</v>
          </cell>
          <cell r="G153" t="str">
            <v>Gerència Municipal</v>
          </cell>
          <cell r="H153" t="str">
            <v>3.- Serveis de enllaç de dades i xarxa</v>
          </cell>
          <cell r="I153">
            <v>0</v>
          </cell>
          <cell r="J153" t="str">
            <v>3.- Serveis de enllaç de dades i xarxa</v>
          </cell>
        </row>
        <row r="154">
          <cell r="A154" t="str">
            <v>SER0155</v>
          </cell>
          <cell r="B154" t="str">
            <v>Expedients OEP de Districtes</v>
          </cell>
          <cell r="C154" t="str">
            <v>MARCH COROMINAS, MERCEDES</v>
          </cell>
          <cell r="D154" t="str">
            <v>TORTOLA FERNANDEZ, JOSE A.</v>
          </cell>
          <cell r="E154" t="str">
            <v>GUILLEN BELLIDO, JOSÉ MIGUEL</v>
          </cell>
          <cell r="F154" t="str">
            <v>Gerència d'Hàbitat Urbà</v>
          </cell>
          <cell r="G154" t="str">
            <v>Gerència Ecologia Urbana</v>
          </cell>
          <cell r="H154" t="str">
            <v>Espai Urbà</v>
          </cell>
          <cell r="I154" t="str">
            <v>ECOLOGIA URBANA. URBANISME</v>
          </cell>
          <cell r="J154" t="str">
            <v>ECOLOGIA URBANA. URBANISME</v>
          </cell>
        </row>
        <row r="155">
          <cell r="A155" t="str">
            <v>SER0156</v>
          </cell>
          <cell r="B155" t="str">
            <v>Intranet</v>
          </cell>
          <cell r="C155" t="str">
            <v>ALMATO GUITERAS, GLORIA</v>
          </cell>
          <cell r="D155" t="str">
            <v>ROCA VILALTA, XAVIER</v>
          </cell>
          <cell r="E155" t="str">
            <v>COMAPOSADA MARTI, MONTSERRAT</v>
          </cell>
          <cell r="F155" t="str">
            <v>Gerència Municipal</v>
          </cell>
          <cell r="G155" t="str">
            <v>Gerència Municipal</v>
          </cell>
          <cell r="H155" t="str">
            <v>7.- Serveis de solucions verticals</v>
          </cell>
          <cell r="I155" t="str">
            <v>INTERNET I CANALS</v>
          </cell>
          <cell r="J155" t="str">
            <v>DTI</v>
          </cell>
        </row>
        <row r="156">
          <cell r="A156" t="str">
            <v>SER0157</v>
          </cell>
          <cell r="B156" t="str">
            <v>Mobilitat de telefonia</v>
          </cell>
          <cell r="C156" t="str">
            <v>AGULLO LEON, JACINTO</v>
          </cell>
          <cell r="E156" t="str">
            <v>AZNAR IGLESIAS, JUAN ANTON</v>
          </cell>
          <cell r="F156" t="str">
            <v>Gerència Municipal</v>
          </cell>
          <cell r="G156" t="str">
            <v>Gerència Municipal</v>
          </cell>
          <cell r="H156" t="str">
            <v>7.- Serveis de solucions verticals</v>
          </cell>
          <cell r="I156" t="str">
            <v>LLOC DE TREBALL</v>
          </cell>
          <cell r="J156" t="str">
            <v>7.- Serveis de solucions verticals</v>
          </cell>
        </row>
        <row r="157">
          <cell r="A157" t="str">
            <v>SER0158</v>
          </cell>
          <cell r="B157" t="str">
            <v>Mòdul comú d'Informes</v>
          </cell>
          <cell r="C157" t="str">
            <v>SOLA PUY, ALFRED</v>
          </cell>
          <cell r="D157" t="str">
            <v>TORTOLA FERNANDEZ, JOSE A.</v>
          </cell>
          <cell r="E157" t="str">
            <v>GUILLEN BELLIDO, JOSÉ MIGUEL</v>
          </cell>
          <cell r="F157" t="str">
            <v>Gerència d'Hàbitat Urbà</v>
          </cell>
          <cell r="G157" t="str">
            <v>Gerència Ecologia Urbana</v>
          </cell>
          <cell r="H157" t="str">
            <v>Espai Urbà</v>
          </cell>
          <cell r="I157" t="str">
            <v>ECOLOGIA URBANA. URBANISME</v>
          </cell>
          <cell r="J157" t="str">
            <v>ECOLOGIA URBANA. URBANISME</v>
          </cell>
        </row>
        <row r="158">
          <cell r="A158" t="str">
            <v>SER0159</v>
          </cell>
          <cell r="B158" t="str">
            <v>Gestió d'Expedients de Personal</v>
          </cell>
          <cell r="C158" t="str">
            <v>ILLAN ROURA, INES</v>
          </cell>
          <cell r="D158" t="str">
            <v>PUY CASTELLS, JOSEP</v>
          </cell>
          <cell r="E158" t="str">
            <v>PUY CASTELLS, JOSEP</v>
          </cell>
          <cell r="F158" t="str">
            <v>Gerència de Recursos Humans i Organització</v>
          </cell>
          <cell r="G158" t="str">
            <v>Gerència de Recursos Humans i Organització</v>
          </cell>
          <cell r="H158" t="str">
            <v>Recursos Humans</v>
          </cell>
          <cell r="I158" t="str">
            <v>RRHH I ORGANITZACIÓ</v>
          </cell>
          <cell r="J158" t="str">
            <v>RRHH I ORGANITZACIÓ</v>
          </cell>
        </row>
        <row r="159">
          <cell r="A159" t="str">
            <v>SER0160</v>
          </cell>
          <cell r="B159" t="str">
            <v>Sistemes d'Informació, Tràmits i Gestions</v>
          </cell>
          <cell r="C159" t="str">
            <v>ROSSELL BLAZQUEZ, ALBERT</v>
          </cell>
          <cell r="D159" t="str">
            <v>TRIAS JUNCOSA, JAUME</v>
          </cell>
          <cell r="E159" t="str">
            <v>TRIAS JUNCOSA, JAUME</v>
          </cell>
          <cell r="F159" t="str">
            <v>Gerència de Recursos</v>
          </cell>
          <cell r="G159" t="str">
            <v>Gerència de Drets de Ciutadania, Participació i Transpàrencia</v>
          </cell>
          <cell r="H159" t="str">
            <v>Atenció al Ciutadà</v>
          </cell>
          <cell r="I159" t="str">
            <v>DRETS CIUTADANIA, PARTICIPACIÓ I TRANSPARÈNCIA</v>
          </cell>
          <cell r="J159" t="str">
            <v>DRETS CIUTADANIA, PARTICIPACIÓ I TRANSPARÈNCIA</v>
          </cell>
        </row>
        <row r="160">
          <cell r="A160" t="str">
            <v>SER0161</v>
          </cell>
          <cell r="B160" t="str">
            <v>Tramitacions per Internet</v>
          </cell>
          <cell r="C160" t="str">
            <v>TRIAS JUNCOSA, JAUME</v>
          </cell>
          <cell r="D160" t="str">
            <v>TRIAS JUNCOSA, JAUME</v>
          </cell>
          <cell r="E160" t="str">
            <v>TRIAS JUNCOSA, JAUME</v>
          </cell>
          <cell r="F160" t="str">
            <v>Gerència de Recursos</v>
          </cell>
          <cell r="G160" t="str">
            <v>Gerència de Recursos</v>
          </cell>
          <cell r="H160" t="str">
            <v>Atenció al Ciutadà</v>
          </cell>
          <cell r="I160" t="str">
            <v>SERVEIS COMUNS ADMINISTRACIÓ ELECTRÓNICA</v>
          </cell>
          <cell r="J160" t="str">
            <v>TRAMITACIÓ, PORTAL I CARPETES</v>
          </cell>
        </row>
        <row r="161">
          <cell r="A161" t="str">
            <v>SER0162</v>
          </cell>
          <cell r="B161" t="str">
            <v>Quioscos multiserveis</v>
          </cell>
          <cell r="C161" t="str">
            <v>TRIAS JUNCOSA, JAUME</v>
          </cell>
          <cell r="D161" t="str">
            <v>TRIAS JUNCOSA, JAUME</v>
          </cell>
          <cell r="E161" t="str">
            <v>TRIAS JUNCOSA, JAUME</v>
          </cell>
          <cell r="F161" t="str">
            <v>Gerència de Recursos</v>
          </cell>
          <cell r="G161" t="str">
            <v>Gerència de Drets de Ciutadania, Participació i Transpàrencia</v>
          </cell>
          <cell r="H161" t="str">
            <v>Atenció al Ciutadà</v>
          </cell>
          <cell r="I161" t="str">
            <v>DRETS CIUTADANIA, PARTICIPACIÓ I TRANSPARÈNCIA</v>
          </cell>
          <cell r="J161" t="str">
            <v>DRETS CIUTADANIA, PARTICIPACIÓ I TRANSPARÈNCIA</v>
          </cell>
        </row>
        <row r="162">
          <cell r="A162" t="str">
            <v>SER0163</v>
          </cell>
          <cell r="B162" t="str">
            <v>Servei de cita prèvia a les OAC's i Serveis Tècnics</v>
          </cell>
          <cell r="C162" t="str">
            <v>TRIAS JUNCOSA, JAUME</v>
          </cell>
          <cell r="D162" t="str">
            <v>TRIAS JUNCOSA, JAUME</v>
          </cell>
          <cell r="E162" t="str">
            <v>TRIAS JUNCOSA, JAUME</v>
          </cell>
          <cell r="F162" t="str">
            <v>Gerència de Recursos</v>
          </cell>
          <cell r="G162" t="str">
            <v>Gerència de Drets de Ciutadania, Participació i Transpàrencia</v>
          </cell>
          <cell r="H162" t="str">
            <v>Atenció al Ciutadà</v>
          </cell>
          <cell r="I162" t="str">
            <v>DRETS CIUTADANIA, PARTICIPACIÓ I TRANSPARÈNCIA</v>
          </cell>
          <cell r="J162" t="str">
            <v>DRETS CIUTADANIA, PARTICIPACIÓ I TRANSPARÈNCIA</v>
          </cell>
        </row>
        <row r="163">
          <cell r="A163" t="str">
            <v>SER0164</v>
          </cell>
          <cell r="B163" t="str">
            <v>Serveis web de publicació i interoperabilitat cartogràfica</v>
          </cell>
          <cell r="C163" t="str">
            <v>BOLIVAR LEYVA, MIGUEL ANG</v>
          </cell>
          <cell r="D163" t="str">
            <v>Sanz Marco, Lluis</v>
          </cell>
          <cell r="E163">
            <v>0</v>
          </cell>
          <cell r="F163" t="str">
            <v>IMI-IDB</v>
          </cell>
          <cell r="G163" t="str">
            <v>IMI-IDB</v>
          </cell>
          <cell r="H163" t="str">
            <v>Espai Urbà</v>
          </cell>
          <cell r="I163" t="str">
            <v>IMI - IDB</v>
          </cell>
          <cell r="J163" t="str">
            <v>Espai Urbà</v>
          </cell>
        </row>
        <row r="164">
          <cell r="A164" t="str">
            <v>SER0165</v>
          </cell>
          <cell r="B164" t="str">
            <v>Servei de visualització territorial Corporatiu (VISTA)</v>
          </cell>
          <cell r="C164" t="str">
            <v>BOLIVAR LEYVA, MIGUEL ANG</v>
          </cell>
          <cell r="D164" t="str">
            <v>SANZ MARCO, LLUIS</v>
          </cell>
          <cell r="E164">
            <v>0</v>
          </cell>
          <cell r="F164" t="str">
            <v>IMI-IDB</v>
          </cell>
          <cell r="G164" t="str">
            <v>IMI-IDB</v>
          </cell>
          <cell r="H164" t="str">
            <v>Espai Urbà</v>
          </cell>
          <cell r="I164" t="str">
            <v>IMI - IDB</v>
          </cell>
          <cell r="J164" t="str">
            <v>Espai Urbà</v>
          </cell>
        </row>
        <row r="165">
          <cell r="A165" t="str">
            <v>SER0166</v>
          </cell>
          <cell r="B165" t="str">
            <v>Serveis derivats de la plataforma Vista</v>
          </cell>
          <cell r="C165" t="str">
            <v>CEBRIAN AGRAS, JORDI</v>
          </cell>
          <cell r="D165" t="str">
            <v>LOPEZ FUMANAL, JUANJO</v>
          </cell>
          <cell r="E165" t="str">
            <v>GARCIA DE PEDRO, ENRIC</v>
          </cell>
          <cell r="F165" t="str">
            <v>IMI-IDB</v>
          </cell>
          <cell r="G165" t="str">
            <v>IMI-IDB</v>
          </cell>
          <cell r="H165" t="str">
            <v>IDB-Cartografia</v>
          </cell>
          <cell r="I165" t="str">
            <v>INFORMACIÓ DE BASE</v>
          </cell>
          <cell r="J165" t="str">
            <v>IDB-Cartografia</v>
          </cell>
        </row>
        <row r="166">
          <cell r="A166" t="str">
            <v>SER0167</v>
          </cell>
          <cell r="B166" t="str">
            <v>Servei d'integració de la informació i coneixement per a la coordinació territorial (BiMAP)</v>
          </cell>
          <cell r="C166" t="str">
            <v>ROSSELL BLAZQUEZ, ALBERT</v>
          </cell>
          <cell r="D166" t="str">
            <v>LOPEZ FUMANAL, JUANJO</v>
          </cell>
          <cell r="E166" t="str">
            <v>TRIAS JUNCOSA, JAUME</v>
          </cell>
          <cell r="F166" t="str">
            <v>Gerència Adjunta de Coordinació Territorial</v>
          </cell>
          <cell r="G166" t="str">
            <v>Gerència de Recursos</v>
          </cell>
          <cell r="H166" t="str">
            <v>Anàlisi de dades i Reporting</v>
          </cell>
          <cell r="I166" t="str">
            <v>INFORMACIÓ DE BASE</v>
          </cell>
          <cell r="J166" t="str">
            <v>INFORMACIÓ DE BASE</v>
          </cell>
        </row>
        <row r="167">
          <cell r="A167" t="str">
            <v>SER0168</v>
          </cell>
          <cell r="B167" t="str">
            <v>Servei web de consulta de la Guia Urbana i equipaments municipals (www.bcn.cat/guia)</v>
          </cell>
          <cell r="C167" t="str">
            <v>URENDA CHAVES, JOSE IGNAC</v>
          </cell>
          <cell r="E167" t="str">
            <v>GARCIA DE PEDRO, ENRIC</v>
          </cell>
          <cell r="F167" t="str">
            <v>Gerència de Recursos</v>
          </cell>
          <cell r="G167" t="str">
            <v>Gerència de Drets de Ciutadania, Participació i Transpàrencia</v>
          </cell>
          <cell r="H167" t="str">
            <v>IDB-Cartografia</v>
          </cell>
          <cell r="I167" t="str">
            <v>INFORMACIÓ DE BASE</v>
          </cell>
          <cell r="J167" t="str">
            <v>IDB-Cartografia</v>
          </cell>
        </row>
        <row r="168">
          <cell r="A168" t="str">
            <v>SER0169</v>
          </cell>
          <cell r="B168" t="str">
            <v>Servei d'integració de la informació urbanística per a la gestió interna municipal (SICS)</v>
          </cell>
          <cell r="C168" t="str">
            <v>LLINARES GINER, JAVIER</v>
          </cell>
          <cell r="E168" t="str">
            <v>GARCIA DE PEDRO, ENRIC</v>
          </cell>
          <cell r="F168" t="str">
            <v>IMI-IDB</v>
          </cell>
          <cell r="G168" t="str">
            <v>IMI-IDB</v>
          </cell>
          <cell r="H168" t="str">
            <v>IDB-Cartografia</v>
          </cell>
          <cell r="I168" t="str">
            <v>INFORMACIÓ DE BASE</v>
          </cell>
          <cell r="J168" t="str">
            <v>IDB-Cartografia</v>
          </cell>
        </row>
        <row r="169">
          <cell r="A169" t="str">
            <v>SER0170</v>
          </cell>
          <cell r="B169" t="str">
            <v>Serveis d'accés i tractament dela informació del SITEB basats en la plataforma Microstation (REFSITE</v>
          </cell>
          <cell r="C169" t="str">
            <v>NIEVA BENITO, JAVIER</v>
          </cell>
          <cell r="E169" t="str">
            <v>GARCIA DE PEDRO, ENRIC</v>
          </cell>
          <cell r="F169" t="str">
            <v>IMI-IDB</v>
          </cell>
          <cell r="G169" t="str">
            <v>IMI-IDB</v>
          </cell>
          <cell r="H169" t="str">
            <v>IDB-Cartografia</v>
          </cell>
          <cell r="I169" t="str">
            <v>INFORMACIÓ DE BASE</v>
          </cell>
          <cell r="J169" t="str">
            <v>IDB-Cartografia</v>
          </cell>
        </row>
        <row r="170">
          <cell r="A170" t="str">
            <v>SER0171</v>
          </cell>
          <cell r="B170" t="str">
            <v>Servei de suport cartogràfic a la gestió de la fiscalitat dels guals. (Gguals)</v>
          </cell>
          <cell r="C170" t="str">
            <v>LLINARES GINER, JAVIER</v>
          </cell>
          <cell r="E170" t="str">
            <v>GARCIA DE PEDRO, ENRIC</v>
          </cell>
          <cell r="F170" t="str">
            <v>Gerència de Prevenció, Seguretat i Mobilitat</v>
          </cell>
          <cell r="G170" t="str">
            <v>Gerència Ecologia Urbana</v>
          </cell>
          <cell r="H170" t="str">
            <v>IDB-Cartografia</v>
          </cell>
          <cell r="I170" t="str">
            <v>INFORMACIÓ DE BASE</v>
          </cell>
          <cell r="J170" t="str">
            <v>IDB-Cartografia</v>
          </cell>
        </row>
        <row r="171">
          <cell r="A171" t="str">
            <v>SER0172</v>
          </cell>
          <cell r="B171" t="str">
            <v>Servei de manteniment de la xarxa viària i sentits de circulació (Hermes)</v>
          </cell>
          <cell r="C171" t="str">
            <v>LLINARES GINER, JAVIER</v>
          </cell>
          <cell r="E171" t="str">
            <v>GARCIA DE PEDRO, ENRIC</v>
          </cell>
          <cell r="F171" t="str">
            <v>Gerència de Prevenció, Seguretat i Mobilitat</v>
          </cell>
          <cell r="G171" t="str">
            <v>Gerència Ecologia Urbana</v>
          </cell>
          <cell r="H171" t="str">
            <v>IDB-Cartografia</v>
          </cell>
          <cell r="I171" t="str">
            <v>INFORMACIÓ DE BASE</v>
          </cell>
          <cell r="J171" t="str">
            <v>IDB-Cartografia</v>
          </cell>
        </row>
        <row r="172">
          <cell r="A172" t="str">
            <v>SER0173</v>
          </cell>
          <cell r="B172" t="str">
            <v>Servei de manteniment i explotació de les fitxes itineràries de SPEIS  (Aigua)</v>
          </cell>
          <cell r="C172" t="str">
            <v>LLINARES GINER, JAVIER</v>
          </cell>
          <cell r="E172" t="str">
            <v>GARCIA DE PEDRO, ENRIC</v>
          </cell>
          <cell r="F172" t="str">
            <v>Gerència de Prevenció, Seguretat i Mobilitat</v>
          </cell>
          <cell r="G172" t="str">
            <v>Gerència de Seguretat i Prevenció</v>
          </cell>
          <cell r="H172" t="str">
            <v>IDB-Cartografia</v>
          </cell>
          <cell r="I172" t="str">
            <v>INFORMACIÓ DE BASE</v>
          </cell>
          <cell r="J172" t="str">
            <v>IDB-Cartografia</v>
          </cell>
        </row>
        <row r="173">
          <cell r="A173" t="str">
            <v>SER0174</v>
          </cell>
          <cell r="B173" t="str">
            <v>Interoperabilitat Interna</v>
          </cell>
          <cell r="C173" t="str">
            <v>AOIZ LINARES, J.JAVIER</v>
          </cell>
          <cell r="D173" t="str">
            <v>SOLER ORTIZ, RUBEN</v>
          </cell>
          <cell r="E173" t="str">
            <v>SOLER ORTIZ, RUBEN</v>
          </cell>
          <cell r="F173" t="str">
            <v>Gerència Municipal</v>
          </cell>
          <cell r="G173" t="str">
            <v>Gerència Municipal</v>
          </cell>
          <cell r="H173">
            <v>0</v>
          </cell>
          <cell r="I173" t="str">
            <v>CPD</v>
          </cell>
          <cell r="J173">
            <v>0</v>
          </cell>
        </row>
        <row r="174">
          <cell r="A174" t="str">
            <v>SER0175</v>
          </cell>
          <cell r="B174" t="str">
            <v>Servei de Comunicació Interna</v>
          </cell>
          <cell r="C174" t="str">
            <v>BERENGUER FELIPE DE, CRISTINA</v>
          </cell>
          <cell r="E174" t="str">
            <v>HERNAIZ ALZAMORA, DAVID</v>
          </cell>
          <cell r="F174" t="str">
            <v>IMI-TIC</v>
          </cell>
          <cell r="G174" t="str">
            <v>IMI-TIC</v>
          </cell>
          <cell r="H174" t="str">
            <v>Sistemes Gestió IMI</v>
          </cell>
          <cell r="I174" t="str">
            <v>ATENCIÓ PROPERA A L'USUARI</v>
          </cell>
          <cell r="J174" t="str">
            <v>Sistemes Gestió IMI</v>
          </cell>
        </row>
        <row r="175">
          <cell r="A175" t="str">
            <v>SER0176</v>
          </cell>
          <cell r="B175" t="str">
            <v>Gestió del coneixement</v>
          </cell>
          <cell r="C175" t="str">
            <v>JEREZ MARTINEZ, JOSEFINA</v>
          </cell>
          <cell r="E175" t="e">
            <v>#N/A</v>
          </cell>
          <cell r="F175" t="str">
            <v>IMI-TIC</v>
          </cell>
          <cell r="G175" t="e">
            <v>#N/A</v>
          </cell>
          <cell r="H175" t="str">
            <v>Sistemes Gestió IMI</v>
          </cell>
          <cell r="I175" t="e">
            <v>#N/A</v>
          </cell>
          <cell r="J175" t="str">
            <v>Sistemes Gestió IMI</v>
          </cell>
        </row>
        <row r="176">
          <cell r="A176" t="str">
            <v>SER0177</v>
          </cell>
          <cell r="B176" t="str">
            <v>Servei Comú de Plantilles</v>
          </cell>
          <cell r="C176" t="str">
            <v>ECHEVARRIA MESEGUER, CARLOS</v>
          </cell>
          <cell r="E176">
            <v>0</v>
          </cell>
          <cell r="F176" t="str">
            <v>Gerència Municipal</v>
          </cell>
          <cell r="G176" t="str">
            <v>Gerència Municipal</v>
          </cell>
          <cell r="H176" t="str">
            <v>Enginyeria, Frameworks i Moduls comuns</v>
          </cell>
          <cell r="I176" t="str">
            <v>ENGINYERIA PROGRAMARI, FRAMEWORKS I MODULS COMUNS</v>
          </cell>
          <cell r="J176" t="str">
            <v>ENGINYERIA PROGRAMARI, FRAMEWORKS I MODULS COMUNS</v>
          </cell>
        </row>
        <row r="177">
          <cell r="A177" t="str">
            <v>SER0178</v>
          </cell>
          <cell r="B177" t="str">
            <v>Arquitectura ARIS</v>
          </cell>
          <cell r="C177" t="str">
            <v>SUBIRAS PUGIBET, JAUME</v>
          </cell>
          <cell r="D177" t="str">
            <v>ECHEVARRIA MESEGUER, CARLOS</v>
          </cell>
          <cell r="E177">
            <v>0</v>
          </cell>
          <cell r="F177" t="str">
            <v>IMI-TIC</v>
          </cell>
          <cell r="G177" t="str">
            <v>IMI-TIC</v>
          </cell>
          <cell r="H177" t="str">
            <v xml:space="preserve">Procesos </v>
          </cell>
          <cell r="I177">
            <v>0</v>
          </cell>
          <cell r="J177" t="str">
            <v xml:space="preserve">Procesos </v>
          </cell>
        </row>
        <row r="178">
          <cell r="A178" t="str">
            <v>SER0179</v>
          </cell>
          <cell r="B178" t="str">
            <v>Servei eines de Gestió de Serveis</v>
          </cell>
          <cell r="C178" t="str">
            <v>SENTIS ORTIZ, JOAN</v>
          </cell>
          <cell r="D178" t="str">
            <v>LAGE HUERTAS, JOSE</v>
          </cell>
          <cell r="E178" t="str">
            <v>LAGE HUERTAS, JOSE</v>
          </cell>
          <cell r="F178" t="str">
            <v>IMI-TIC</v>
          </cell>
          <cell r="G178" t="str">
            <v>IMI-TIC</v>
          </cell>
          <cell r="H178" t="str">
            <v>Gestió Serveis TIC</v>
          </cell>
          <cell r="I178" t="str">
            <v>SMO - Gestió de Serveis</v>
          </cell>
          <cell r="J178" t="str">
            <v>Gestió Serveis TIC</v>
          </cell>
        </row>
        <row r="179">
          <cell r="A179" t="str">
            <v>SER0180</v>
          </cell>
          <cell r="B179" t="str">
            <v>Registre d'activitats i tràmits (RAT)</v>
          </cell>
          <cell r="C179" t="str">
            <v>ALEMANY SERRA, FRANCESC</v>
          </cell>
          <cell r="D179" t="str">
            <v>TRIAS JUNCOSA, JAUME</v>
          </cell>
          <cell r="E179" t="str">
            <v>TRIAS JUNCOSA, JAUME</v>
          </cell>
          <cell r="F179" t="str">
            <v>Gerència de Recursos</v>
          </cell>
          <cell r="G179" t="str">
            <v>Gerència de Recursos</v>
          </cell>
          <cell r="H179" t="str">
            <v>Atenció al Ciutadà</v>
          </cell>
          <cell r="I179" t="str">
            <v>DRETS CIUTADANIA, PARTICIPACIÓ I TRANSPARÈNCIA</v>
          </cell>
          <cell r="J179" t="str">
            <v>TRAMITACIÓ, PORTAL I CARPETES</v>
          </cell>
        </row>
        <row r="180">
          <cell r="A180" t="str">
            <v>SER0181</v>
          </cell>
          <cell r="B180" t="str">
            <v>Servei impressió de host</v>
          </cell>
          <cell r="C180" t="str">
            <v>AGUIRRE BARROS, MARIO</v>
          </cell>
          <cell r="E180" t="str">
            <v>AZNAR IGLESIAS, JUAN ANTON</v>
          </cell>
          <cell r="F180" t="str">
            <v>Institut Municipal d'Hisenda de Barcelona</v>
          </cell>
          <cell r="G180" t="str">
            <v>Institut Municipal d'Hisenda de Barcelona</v>
          </cell>
          <cell r="H180">
            <v>0</v>
          </cell>
          <cell r="I180" t="str">
            <v>LLOC DE TREBALL</v>
          </cell>
          <cell r="J180">
            <v>0</v>
          </cell>
        </row>
        <row r="181">
          <cell r="A181" t="str">
            <v>SER0182</v>
          </cell>
          <cell r="B181" t="str">
            <v>Servei impressió ofimàtica</v>
          </cell>
          <cell r="C181" t="str">
            <v>AGUIRRE BARROS, MARIO</v>
          </cell>
          <cell r="E181" t="str">
            <v>AZNAR IGLESIAS, JUAN ANTON</v>
          </cell>
          <cell r="F181" t="str">
            <v>Gerència Municipal</v>
          </cell>
          <cell r="G181" t="str">
            <v>Gerència Municipal</v>
          </cell>
          <cell r="H181">
            <v>0</v>
          </cell>
          <cell r="I181" t="str">
            <v>LLOC DE TREBALL</v>
          </cell>
          <cell r="J181">
            <v>0</v>
          </cell>
        </row>
        <row r="182">
          <cell r="A182" t="str">
            <v>SER0183</v>
          </cell>
          <cell r="B182" t="str">
            <v>Llicències d'Activitat</v>
          </cell>
          <cell r="C182" t="str">
            <v>GARCIA GONZALEZ, JOSEP</v>
          </cell>
          <cell r="D182" t="str">
            <v>TORTOLA FERNANDEZ, JOSE A.</v>
          </cell>
          <cell r="E182" t="str">
            <v>GUILLEN BELLIDO, JOSÉ MIGUEL</v>
          </cell>
          <cell r="F182" t="str">
            <v>Gerència d'Hàbitat Urbà</v>
          </cell>
          <cell r="G182" t="str">
            <v>Gerència Ecologia Urbana</v>
          </cell>
          <cell r="H182" t="str">
            <v>Espai Urbà</v>
          </cell>
          <cell r="I182" t="str">
            <v>ECOLOGIA URBANA. URBANISME</v>
          </cell>
          <cell r="J182" t="str">
            <v>GUILLEN BELLIDO, JOSÉ MIGUEL</v>
          </cell>
        </row>
        <row r="183">
          <cell r="A183" t="str">
            <v>SER0184</v>
          </cell>
          <cell r="B183" t="str">
            <v>Govern web - oficina tècnica</v>
          </cell>
          <cell r="C183" t="str">
            <v>ALMATO GUITERAS, GLORIA</v>
          </cell>
          <cell r="D183" t="str">
            <v>ROCA VILALTA, XAVIER</v>
          </cell>
          <cell r="E183" t="str">
            <v>COMAPOSADA MARTI, MONTSERRAT</v>
          </cell>
          <cell r="F183" t="str">
            <v>Gerència de Recursos</v>
          </cell>
          <cell r="G183" t="str">
            <v>Gerència de Recursos</v>
          </cell>
          <cell r="H183" t="str">
            <v>DTI</v>
          </cell>
          <cell r="I183" t="str">
            <v>INTERNET I CANALS</v>
          </cell>
          <cell r="J183" t="str">
            <v>DTI</v>
          </cell>
        </row>
        <row r="184">
          <cell r="A184" t="str">
            <v>SER0185</v>
          </cell>
          <cell r="B184" t="str">
            <v>Indicadors web</v>
          </cell>
          <cell r="C184" t="str">
            <v>BITLLOCH PUIGVERT, JOAN R</v>
          </cell>
          <cell r="D184" t="str">
            <v>ROCA VILALTA, XAVIER</v>
          </cell>
          <cell r="E184" t="str">
            <v>MARCILLAS RIERA, SILVIA</v>
          </cell>
          <cell r="F184" t="str">
            <v>Gerència de Recursos</v>
          </cell>
          <cell r="G184" t="str">
            <v>Gerència de Recursos</v>
          </cell>
          <cell r="H184" t="str">
            <v>DTI</v>
          </cell>
          <cell r="I184" t="str">
            <v>DRETS CIUTADANIA, PARTICIPACIÓ I TRANSPARÈNCIA</v>
          </cell>
          <cell r="J184" t="str">
            <v>DTI</v>
          </cell>
        </row>
        <row r="185">
          <cell r="A185" t="str">
            <v>SER0186</v>
          </cell>
          <cell r="B185" t="str">
            <v>Mòduls transversals d'Internet</v>
          </cell>
          <cell r="C185" t="str">
            <v>COMAPOSADA MARTI, MONTSERRAT</v>
          </cell>
          <cell r="D185" t="str">
            <v>ROCA VILALTA, XAVIER</v>
          </cell>
          <cell r="E185" t="str">
            <v>MARCILLAS RIERA, SILVIA</v>
          </cell>
          <cell r="F185" t="str">
            <v>Gerència de Recursos</v>
          </cell>
          <cell r="G185" t="str">
            <v>Gerència de Recursos</v>
          </cell>
          <cell r="H185" t="str">
            <v>DTI</v>
          </cell>
          <cell r="I185" t="str">
            <v>DRETS CIUTADANIA, PARTICIPACIÓ I TRANSPARÈNCIA</v>
          </cell>
          <cell r="J185" t="str">
            <v>DTI</v>
          </cell>
        </row>
        <row r="186">
          <cell r="A186" t="str">
            <v>SER0187</v>
          </cell>
          <cell r="B186" t="str">
            <v>Gestió de continguts d'Internet</v>
          </cell>
          <cell r="C186" t="str">
            <v>ALMATO GUITERAS, GLORIA</v>
          </cell>
          <cell r="D186" t="str">
            <v>ROCA VILALTA, XAVIER</v>
          </cell>
          <cell r="E186" t="str">
            <v>MARCILLAS RIERA, SILVIA</v>
          </cell>
          <cell r="F186" t="str">
            <v>Gerència de Recursos</v>
          </cell>
          <cell r="G186" t="str">
            <v>Gerència de Recursos</v>
          </cell>
          <cell r="H186" t="str">
            <v>DTI</v>
          </cell>
          <cell r="I186" t="str">
            <v>INTERNET I CANALS</v>
          </cell>
          <cell r="J186" t="str">
            <v>DTI</v>
          </cell>
        </row>
        <row r="187">
          <cell r="A187" t="str">
            <v>SER0188</v>
          </cell>
          <cell r="B187" t="str">
            <v>Infrastructures web</v>
          </cell>
          <cell r="C187" t="str">
            <v>BITLLOCH PUIGVERT, JOAN R</v>
          </cell>
          <cell r="D187" t="str">
            <v>ROCA VILALTA, XAVIER</v>
          </cell>
          <cell r="E187" t="str">
            <v>MARCILLAS RIERA, SILVIA</v>
          </cell>
          <cell r="F187" t="str">
            <v>Gerència de Recursos</v>
          </cell>
          <cell r="G187" t="str">
            <v>Gerència de Recursos</v>
          </cell>
          <cell r="H187" t="str">
            <v>DTI</v>
          </cell>
          <cell r="I187" t="str">
            <v>DRETS CIUTADANIA, PARTICIPACIÓ I TRANSPARÈNCIA</v>
          </cell>
          <cell r="J187" t="str">
            <v>DTI</v>
          </cell>
        </row>
        <row r="188">
          <cell r="A188" t="str">
            <v>SER0189</v>
          </cell>
          <cell r="B188" t="str">
            <v>Webs especials</v>
          </cell>
          <cell r="C188" t="str">
            <v>COMAPOSADA MARTI, MONTSERRAT</v>
          </cell>
          <cell r="D188" t="str">
            <v>ROCA VILALTA, XAVIER</v>
          </cell>
          <cell r="E188" t="str">
            <v>MARCILLAS RIERA, SILVIA</v>
          </cell>
          <cell r="F188" t="str">
            <v>Gerència de Recursos</v>
          </cell>
          <cell r="G188" t="str">
            <v>Gerència de Recursos</v>
          </cell>
          <cell r="H188" t="str">
            <v>DTI</v>
          </cell>
          <cell r="I188" t="str">
            <v>DRETS CIUTADANIA, PARTICIPACIÓ I TRANSPARÈNCIA</v>
          </cell>
          <cell r="J188" t="str">
            <v>DTI</v>
          </cell>
        </row>
        <row r="189">
          <cell r="A189" t="str">
            <v>SER0190</v>
          </cell>
          <cell r="B189" t="str">
            <v>Web Notícies</v>
          </cell>
          <cell r="C189" t="str">
            <v>COMAPOSADA MARTI, MONTSERRAT</v>
          </cell>
          <cell r="D189" t="str">
            <v>ROCA VILALTA, XAVIER</v>
          </cell>
          <cell r="E189" t="str">
            <v>MARCILLAS RIERA, SILVIA</v>
          </cell>
          <cell r="F189" t="str">
            <v>Gerència de Recursos</v>
          </cell>
          <cell r="G189" t="str">
            <v>Gerència de Recursos</v>
          </cell>
          <cell r="H189" t="str">
            <v>DTI</v>
          </cell>
          <cell r="I189" t="str">
            <v>DRETS CIUTADANIA, PARTICIPACIÓ I TRANSPARÈNCIA</v>
          </cell>
          <cell r="J189" t="str">
            <v>DTI</v>
          </cell>
        </row>
        <row r="190">
          <cell r="A190" t="str">
            <v>SER0191</v>
          </cell>
          <cell r="B190" t="str">
            <v>Web Publicacions</v>
          </cell>
          <cell r="C190" t="str">
            <v>ALMATO GUITERAS, GLORIA</v>
          </cell>
          <cell r="D190" t="str">
            <v>ROCA VILALTA, XAVIER</v>
          </cell>
          <cell r="E190" t="str">
            <v>MARCILLAS RIERA, SILVIA</v>
          </cell>
          <cell r="F190" t="str">
            <v>Gerència de Recursos</v>
          </cell>
          <cell r="G190" t="str">
            <v>Gerència de Recursos</v>
          </cell>
          <cell r="H190" t="str">
            <v>DTI</v>
          </cell>
          <cell r="I190" t="str">
            <v>DRETS CIUTADANIA, PARTICIPACIÓ I TRANSPARÈNCIA</v>
          </cell>
          <cell r="J190" t="str">
            <v>DTI</v>
          </cell>
        </row>
        <row r="191">
          <cell r="A191" t="str">
            <v>SER0192</v>
          </cell>
          <cell r="B191" t="str">
            <v>Serveis Multimèdia Web</v>
          </cell>
          <cell r="C191" t="str">
            <v>ALMATO GUITERAS, GLORIA</v>
          </cell>
          <cell r="D191" t="str">
            <v>ROCA VILALTA, XAVIER</v>
          </cell>
          <cell r="E191" t="str">
            <v>MARCILLAS RIERA, SILVIA</v>
          </cell>
          <cell r="F191" t="str">
            <v>Gerència de Recursos</v>
          </cell>
          <cell r="G191" t="str">
            <v>Gerència de Recursos</v>
          </cell>
          <cell r="H191" t="str">
            <v>DTI</v>
          </cell>
          <cell r="I191" t="str">
            <v>DRETS CIUTADANIA, PARTICIPACIÓ I TRANSPARÈNCIA</v>
          </cell>
          <cell r="J191" t="str">
            <v>DTI</v>
          </cell>
        </row>
        <row r="192">
          <cell r="A192" t="str">
            <v>SER0193</v>
          </cell>
          <cell r="B192" t="str">
            <v>Traces d'auditoria d'accesos i consulta de dades</v>
          </cell>
          <cell r="C192" t="str">
            <v>CARMONA RUIZ, JUAN CARLO</v>
          </cell>
          <cell r="D192" t="str">
            <v>LOPEZ BARBERO, RAFAEL</v>
          </cell>
          <cell r="E192" t="str">
            <v>LOPEZ BARBERO, RAFAEL</v>
          </cell>
          <cell r="F192" t="str">
            <v>Gerència Municipal</v>
          </cell>
          <cell r="G192" t="str">
            <v>Gerència Municipal</v>
          </cell>
          <cell r="H192" t="str">
            <v>Enginyeria, Frameworks i Moduls comuns</v>
          </cell>
          <cell r="I192" t="str">
            <v>ENGINYERIA PROGRAMARI, FRAMEWORKS I MODULS COMUNS</v>
          </cell>
          <cell r="J192" t="str">
            <v>ENGINYERIA PROGRAMARI, FRAMEWORKS I MODULS COMUNS</v>
          </cell>
        </row>
        <row r="193">
          <cell r="A193" t="str">
            <v>SER0194</v>
          </cell>
          <cell r="B193" t="str">
            <v>Reports, Plantilles i SICON</v>
          </cell>
          <cell r="C193" t="str">
            <v>ORTIZ QUINTANA, IVAN</v>
          </cell>
          <cell r="D193" t="str">
            <v>LOPEZ BARBERO, RAFAEL</v>
          </cell>
          <cell r="E193" t="str">
            <v>LOPEZ BARBERO, RAFAEL</v>
          </cell>
          <cell r="F193" t="str">
            <v>Gerència Municipal</v>
          </cell>
          <cell r="G193" t="str">
            <v>Gerència Municipal</v>
          </cell>
          <cell r="H193" t="str">
            <v>Enginyeria, Frameworks i Moduls comuns</v>
          </cell>
          <cell r="I193" t="str">
            <v>ENGINYERIA PROGRAMARI, FRAMEWORKS I MODULS COMUNS</v>
          </cell>
          <cell r="J193" t="str">
            <v>ENGINYERIA PROGRAMARI, FRAMEWORKS I MODULS COMUNS</v>
          </cell>
        </row>
        <row r="194">
          <cell r="A194" t="str">
            <v>SER0195</v>
          </cell>
          <cell r="B194" t="str">
            <v>Estadístiques Municipals</v>
          </cell>
          <cell r="C194" t="str">
            <v>AZORI JUNYENT, CARLOS</v>
          </cell>
          <cell r="D194" t="str">
            <v>TRIAS JUNCOSA, JAUME</v>
          </cell>
          <cell r="E194" t="str">
            <v>SERRA FERRANDO, MARTA</v>
          </cell>
          <cell r="F194" t="str">
            <v>Gerència de Recursos</v>
          </cell>
          <cell r="G194" t="str">
            <v>Gerència de Recursos</v>
          </cell>
          <cell r="H194" t="str">
            <v>Atenció al Ciutadà</v>
          </cell>
          <cell r="I194" t="str">
            <v>ANÀLISI DE DADES I REPORTING</v>
          </cell>
          <cell r="J194" t="str">
            <v>ANÀLISI DE DADES I REPORTING</v>
          </cell>
        </row>
        <row r="195">
          <cell r="A195" t="str">
            <v>SER0197</v>
          </cell>
          <cell r="B195" t="str">
            <v>Sistema d'Explotació de dades i reporting del IBE</v>
          </cell>
          <cell r="C195" t="str">
            <v>GONZALEZ GARCIA, SUSANA</v>
          </cell>
          <cell r="D195" t="str">
            <v>LLUCH LOPEZ, JAIME</v>
          </cell>
          <cell r="E195" t="str">
            <v>LLUCH LOPEZ, JAIME</v>
          </cell>
          <cell r="F195" t="str">
            <v>Gerència de Qualitat de Vida, Igualtat i Esports</v>
          </cell>
          <cell r="G195" t="str">
            <v>Gerència de Drets de Ciutadania, Participació i Transpàrencia</v>
          </cell>
          <cell r="H195" t="str">
            <v>Anàlisi de dades i Reporting</v>
          </cell>
          <cell r="I195" t="str">
            <v>ANÀLISI DE DADES I REPORTING</v>
          </cell>
          <cell r="J195" t="str">
            <v>ANÀLISI DE DADES I REPORTING</v>
          </cell>
        </row>
        <row r="196">
          <cell r="A196" t="str">
            <v>SERXIBE</v>
          </cell>
          <cell r="B196" t="str">
            <v>Pla IBE</v>
          </cell>
          <cell r="C196" t="str">
            <v>MARCILLAS RIERA, SILVIA</v>
          </cell>
          <cell r="D196" t="str">
            <v>LLUCH LOPEZ, JAIME</v>
          </cell>
          <cell r="E196" t="str">
            <v>ROCA VILALTA, XAVIER</v>
          </cell>
          <cell r="F196" t="str">
            <v>Gerència de Qualitat de Vida, Igualtat i Esports</v>
          </cell>
          <cell r="G196" t="str">
            <v>Gerència de Drets de Ciutadania, Participació i Transpàrencia</v>
          </cell>
          <cell r="H196" t="str">
            <v>Anàlisi de dades i Reporting</v>
          </cell>
          <cell r="I196" t="str">
            <v>DRETS CIUTADANIA, PARTICIPACIÓ I TRANSPARÈNCIA</v>
          </cell>
          <cell r="J196" t="str">
            <v>ANÀLISI DE DADES I REPORTING</v>
          </cell>
        </row>
        <row r="197">
          <cell r="A197" t="str">
            <v>SER0198</v>
          </cell>
          <cell r="B197" t="str">
            <v>Serveis professionals Anàlisi i Reporting</v>
          </cell>
          <cell r="C197" t="str">
            <v>LLUCH LOPEZ, JAIME</v>
          </cell>
          <cell r="D197" t="str">
            <v>LLUCH LOPEZ, JAIME</v>
          </cell>
          <cell r="E197" t="str">
            <v>LLUCH LOPEZ, JAIME</v>
          </cell>
          <cell r="F197" t="str">
            <v>Gerència Municipal</v>
          </cell>
          <cell r="G197" t="str">
            <v>Gerència Municipal</v>
          </cell>
          <cell r="H197" t="str">
            <v>Anàlisi de dades i Reporting</v>
          </cell>
          <cell r="I197" t="str">
            <v>ANÀLISI DE DADES I REPORTING</v>
          </cell>
          <cell r="J197" t="str">
            <v>ANÀLISI DE DADES I REPORTING</v>
          </cell>
        </row>
        <row r="198">
          <cell r="A198" t="str">
            <v>SER0201</v>
          </cell>
          <cell r="B198" t="str">
            <v>DWH Sonòmetres</v>
          </cell>
          <cell r="C198" t="str">
            <v>LOPEZ JALLE, JOSE RAMON</v>
          </cell>
          <cell r="D198" t="str">
            <v>LLUCH LOPEZ, JAIME</v>
          </cell>
          <cell r="E198" t="str">
            <v>LLUCH LOPEZ, JAIME</v>
          </cell>
          <cell r="F198" t="str">
            <v>Gerència d'Hàbitat Urbà</v>
          </cell>
          <cell r="G198" t="str">
            <v>Gerència Ecologia Urbana</v>
          </cell>
          <cell r="H198" t="str">
            <v>Anàlisi de dades i Reporting</v>
          </cell>
          <cell r="I198" t="str">
            <v>ANÀLISI DE DADES I REPORTING</v>
          </cell>
          <cell r="J198" t="str">
            <v>ANÀLISI DE DADES I REPORTING</v>
          </cell>
        </row>
        <row r="199">
          <cell r="A199" t="str">
            <v>SER0203</v>
          </cell>
          <cell r="B199" t="str">
            <v>PCM Comptabilitat de Costos ABC</v>
          </cell>
          <cell r="C199" t="str">
            <v>MARCH COROMINAS, MERCEDES</v>
          </cell>
          <cell r="D199" t="str">
            <v>CASTRO MORAL, LLUIS</v>
          </cell>
          <cell r="E199" t="str">
            <v>TORTOLA FERNANDEZ, JOSE A.</v>
          </cell>
          <cell r="F199" t="str">
            <v>Gerència d'Economia, Empresa i Ocupació</v>
          </cell>
          <cell r="G199" t="str">
            <v>Gerència de Presidència i Economia</v>
          </cell>
          <cell r="H199" t="str">
            <v>Gestió Econòmico-Financera</v>
          </cell>
          <cell r="I199" t="str">
            <v>PRESIDÈNCIA I ECONOMIA</v>
          </cell>
          <cell r="J199" t="str">
            <v>PRESIDÈNCIA I ECONOMIA</v>
          </cell>
        </row>
        <row r="200">
          <cell r="A200" t="str">
            <v>SER0204</v>
          </cell>
          <cell r="B200" t="str">
            <v>Gestió d'Actius</v>
          </cell>
          <cell r="C200" t="str">
            <v>LILLO ESPINOSA, ENRIQUE</v>
          </cell>
          <cell r="D200" t="str">
            <v>SANTAMARIA PEREZ, GLORIA</v>
          </cell>
          <cell r="E200" t="str">
            <v>SANTAMARIA PEREZ, GLORIA</v>
          </cell>
          <cell r="G200" t="str">
            <v>Gerència de Recursos</v>
          </cell>
          <cell r="H200" t="str">
            <v>Gestió Econòmico-Financera</v>
          </cell>
          <cell r="I200" t="str">
            <v>RECURSOS</v>
          </cell>
          <cell r="J200" t="str">
            <v>RECURSOS I ALCALDIA</v>
          </cell>
        </row>
        <row r="201">
          <cell r="A201" t="str">
            <v>SER0206  </v>
          </cell>
          <cell r="B201" t="str">
            <v>Framework i Serveis Comuns .NET</v>
          </cell>
          <cell r="C201" t="str">
            <v>FERNANDEZ MARTINEZ, ANDRES</v>
          </cell>
          <cell r="D201" t="str">
            <v>LOPEZ BARBERO, RAFAEL</v>
          </cell>
          <cell r="E201" t="str">
            <v>FERNANDEZ MARTINEZ, ANDRES</v>
          </cell>
          <cell r="F201" t="str">
            <v>IMI-TIC</v>
          </cell>
          <cell r="G201" t="str">
            <v>IMI-TIC</v>
          </cell>
          <cell r="H201" t="str">
            <v>Enginyeria, Frameworks i Moduls comuns</v>
          </cell>
          <cell r="I201" t="str">
            <v>ENGINYERIA PROGRAMARI, FRAMEWORKS I MODULS COMUNS</v>
          </cell>
          <cell r="J201" t="str">
            <v>ENGINYERIA PROGRAMARI, FRAMEWORKS I MODULS COMUNS</v>
          </cell>
        </row>
        <row r="202">
          <cell r="A202" t="str">
            <v>SER0207</v>
          </cell>
          <cell r="B202" t="str">
            <v>Serveis Comuns i Integracions SAP</v>
          </cell>
          <cell r="C202" t="str">
            <v>PUIG PONS, XAVIER</v>
          </cell>
          <cell r="D202" t="str">
            <v>LOPEZ BARBERO, RAFAEL</v>
          </cell>
          <cell r="E202" t="str">
            <v>LOPEZ BARBERO, RAFAEL</v>
          </cell>
          <cell r="F202" t="str">
            <v>IMI-TIC</v>
          </cell>
          <cell r="G202" t="str">
            <v>IMI-TIC</v>
          </cell>
          <cell r="H202" t="str">
            <v>Enginyeria, Frameworks i Moduls comuns</v>
          </cell>
          <cell r="I202" t="str">
            <v>ENGINYERIA PROGRAMARI, FRAMEWORKS I MODULS COMUNS</v>
          </cell>
          <cell r="J202" t="str">
            <v>ENGINYERIA PROGRAMARI, FRAMEWORKS I MODULS COMUNS</v>
          </cell>
        </row>
        <row r="203">
          <cell r="A203" t="str">
            <v>SER0208</v>
          </cell>
          <cell r="B203" t="str">
            <v>SAGE XRT Treasury</v>
          </cell>
          <cell r="C203" t="str">
            <v>LILLO ESPINOSA, ENRIQUE</v>
          </cell>
          <cell r="D203" t="str">
            <v>CASTRO MORAL, LLUIS</v>
          </cell>
          <cell r="E203" t="str">
            <v>TORTOLA FERNANDEZ, JOSE A.</v>
          </cell>
          <cell r="F203" t="str">
            <v>Gerència d'Economia, Empresa i Ocupació</v>
          </cell>
          <cell r="G203" t="str">
            <v>Gerència de Presidència i Economia</v>
          </cell>
          <cell r="H203" t="str">
            <v>Gestió Econòmico-Financera</v>
          </cell>
          <cell r="I203" t="str">
            <v>PRESIDÈNCIA I ECONOMIA</v>
          </cell>
          <cell r="J203" t="str">
            <v>PRESIDÈNCIA I ECONOMIA</v>
          </cell>
        </row>
        <row r="204">
          <cell r="A204" t="str">
            <v>SER0212</v>
          </cell>
          <cell r="B204" t="str">
            <v>Sap BPC Pressupostos</v>
          </cell>
          <cell r="C204" t="str">
            <v>CASADEMUNT TORRAS, JAVIER</v>
          </cell>
          <cell r="D204" t="str">
            <v>CASTRO MORAL, LLUIS</v>
          </cell>
          <cell r="E204" t="str">
            <v>TORTOLA FERNANDEZ, JOSE A.</v>
          </cell>
          <cell r="F204" t="str">
            <v>Gerència d'Economia, Empresa i Ocupació</v>
          </cell>
          <cell r="G204" t="str">
            <v>Gerència de Presidència i Economia</v>
          </cell>
          <cell r="H204" t="str">
            <v>Gestió Econòmico-Financera</v>
          </cell>
          <cell r="I204" t="str">
            <v>PRESIDÈNCIA I ECONOMIA</v>
          </cell>
          <cell r="J204" t="str">
            <v>PRESIDÈNCIA I ECONOMIA</v>
          </cell>
        </row>
        <row r="205">
          <cell r="A205" t="str">
            <v>SER0214</v>
          </cell>
          <cell r="B205" t="str">
            <v>Tècnics de Barri</v>
          </cell>
          <cell r="C205">
            <v>0</v>
          </cell>
          <cell r="D205" t="str">
            <v>TORTOLA FERNANDEZ, JOSE A.</v>
          </cell>
          <cell r="E205" t="str">
            <v>GALLARDO RUEDA, MONTSERRAT</v>
          </cell>
          <cell r="F205" t="str">
            <v>Gerència Adjunta de Coordinació Territorial</v>
          </cell>
          <cell r="G205" t="str">
            <v>Gerència Municipal</v>
          </cell>
          <cell r="H205" t="str">
            <v>Espai Urbà</v>
          </cell>
          <cell r="I205" t="str">
            <v>ECOLOGIA URBANA. URBANISME</v>
          </cell>
          <cell r="J205" t="str">
            <v>GERENCIA MPAL, OCUPACIÓ I DISTRICTES</v>
          </cell>
        </row>
        <row r="206">
          <cell r="A206" t="str">
            <v>SER0250</v>
          </cell>
          <cell r="B206" t="str">
            <v>Gestor d'Integracions (GdI)</v>
          </cell>
          <cell r="C206" t="str">
            <v>ALEMANY SERRA, FRANCESC</v>
          </cell>
          <cell r="D206" t="str">
            <v>TRIAS JUNCOSA, JAUME</v>
          </cell>
          <cell r="E206" t="str">
            <v>TRIAS JUNCOSA, JAUME</v>
          </cell>
          <cell r="F206" t="str">
            <v>IMI-IDB</v>
          </cell>
          <cell r="G206" t="str">
            <v>IMI-TIC</v>
          </cell>
          <cell r="H206" t="str">
            <v>Atenció al Ciutadà</v>
          </cell>
          <cell r="I206" t="str">
            <v>IMI - IDB</v>
          </cell>
          <cell r="J206" t="str">
            <v>IMI - IDB</v>
          </cell>
        </row>
        <row r="207">
          <cell r="A207" t="str">
            <v>SER0251</v>
          </cell>
          <cell r="B207" t="str">
            <v>Plataforma Sentilo</v>
          </cell>
          <cell r="C207" t="str">
            <v>CASAUS BARREDA, FRANCESC</v>
          </cell>
          <cell r="D207" t="str">
            <v>CIRERA GONZALEZ, JORDI</v>
          </cell>
          <cell r="E207" t="str">
            <v>CIRERA GONZALEZ, JORDI</v>
          </cell>
          <cell r="F207" t="str">
            <v>Gerència d'Hàbitat Urbà</v>
          </cell>
          <cell r="G207" t="str">
            <v>Gerència Ecologia Urbana</v>
          </cell>
          <cell r="H207" t="str">
            <v>sCity</v>
          </cell>
          <cell r="I207" t="str">
            <v>ECOLOGIA URBANA. URBANISME</v>
          </cell>
          <cell r="J207" t="str">
            <v>ECOLOGIA URBANA. URBANISME</v>
          </cell>
        </row>
        <row r="208">
          <cell r="A208" t="str">
            <v>SER0253</v>
          </cell>
          <cell r="B208" t="str">
            <v>Opendata</v>
          </cell>
          <cell r="C208" t="str">
            <v>FIGOLS PUIGBO, M MERCE</v>
          </cell>
          <cell r="D208" t="str">
            <v>ROCA VILALTA, XAVIER</v>
          </cell>
          <cell r="E208" t="str">
            <v>SANZ MARCO, LLUIS</v>
          </cell>
          <cell r="F208" t="str">
            <v>Recursos</v>
          </cell>
          <cell r="G208" t="str">
            <v>Gerència de Recursos</v>
          </cell>
          <cell r="H208" t="str">
            <v>DTI</v>
          </cell>
          <cell r="I208" t="str">
            <v>INFORMACIÓ DE BASE</v>
          </cell>
          <cell r="J208" t="str">
            <v>DTI</v>
          </cell>
        </row>
        <row r="209">
          <cell r="A209" t="str">
            <v>SER0254</v>
          </cell>
          <cell r="B209" t="str">
            <v>CRM</v>
          </cell>
          <cell r="C209" t="str">
            <v>MARCILLAS RIERA, SILVIA</v>
          </cell>
          <cell r="D209" t="str">
            <v>TRIAS JUNCOSA, JAUME</v>
          </cell>
          <cell r="E209" t="str">
            <v>ROCA VILALTA, XAVIER</v>
          </cell>
          <cell r="F209" t="str">
            <v>Gerència de Recursos</v>
          </cell>
          <cell r="G209" t="str">
            <v>Gerència de Drets de Ciutadania, Participació i Transpàrencia</v>
          </cell>
          <cell r="H209" t="str">
            <v>Atenció al Ciutadà</v>
          </cell>
          <cell r="I209" t="str">
            <v>DRETS CIUTADANIA, PARTICIPACIÓ I TRANSPARÈNCIA</v>
          </cell>
          <cell r="J209" t="str">
            <v>DRETS CIUTADANIA, PARTICIPACIÓ I TRANSPARÈNCIA</v>
          </cell>
        </row>
        <row r="210">
          <cell r="A210" t="str">
            <v>SER0260</v>
          </cell>
          <cell r="B210" t="str">
            <v>Gestor de tiquets de la OAC - Orchestra</v>
          </cell>
          <cell r="C210" t="str">
            <v>MARCILLAS RIERA, SILVIA</v>
          </cell>
          <cell r="D210" t="str">
            <v>TRIAS JUNCOSA, JAUME</v>
          </cell>
          <cell r="E210" t="str">
            <v>ROCA VILALTA, XAVIER</v>
          </cell>
          <cell r="F210" t="str">
            <v>Gerència de Recursos</v>
          </cell>
          <cell r="G210" t="str">
            <v>Gerència de Drets de Ciutadania, Participació i Transpàrencia</v>
          </cell>
          <cell r="H210" t="str">
            <v>Atenció al Ciutadà</v>
          </cell>
          <cell r="I210" t="str">
            <v>DRETS CIUTADANIA, PARTICIPACIÓ I TRANSPARÈNCIA</v>
          </cell>
          <cell r="J210" t="str">
            <v>DRETS CIUTADANIA, PARTICIPACIÓ I TRANSPARÈNCIA</v>
          </cell>
        </row>
        <row r="211">
          <cell r="A211" t="str">
            <v>SER0265</v>
          </cell>
          <cell r="B211" t="str">
            <v>Eines de Gestió de Peticions</v>
          </cell>
          <cell r="C211" t="str">
            <v>LILLO ESPINOSA, ROSA M.</v>
          </cell>
          <cell r="D211" t="str">
            <v>LAGE HUERTAS, JOSE</v>
          </cell>
          <cell r="E211" t="str">
            <v>LAGE HUERTAS, JOSE</v>
          </cell>
          <cell r="F211" t="str">
            <v>Gerència Adjunta de Coordinació Territorial</v>
          </cell>
          <cell r="G211" t="str">
            <v>IMI-TIC</v>
          </cell>
          <cell r="H211" t="str">
            <v>IMI-TIC</v>
          </cell>
          <cell r="I211" t="str">
            <v>SMO - Gestió de Serveis</v>
          </cell>
          <cell r="J211" t="str">
            <v>GERENCIA MPAL, OCUPACIÓ I DISTRICTES</v>
          </cell>
        </row>
        <row r="212">
          <cell r="A212" t="str">
            <v>SER0266</v>
          </cell>
          <cell r="B212" t="str">
            <v>Nomenclator Infraccions</v>
          </cell>
          <cell r="C212" t="str">
            <v>VENTURA AIXA, INMACULADA</v>
          </cell>
          <cell r="D212" t="str">
            <v>TORTOLA FERNANDEZ, JOSE A.</v>
          </cell>
          <cell r="E212" t="str">
            <v>GALLARDO RUEDA, MONTSERRAT</v>
          </cell>
          <cell r="F212" t="str">
            <v>Gerència Adjunta de Coordinació Territorial</v>
          </cell>
          <cell r="G212" t="str">
            <v>Gerència Municipal</v>
          </cell>
          <cell r="H212" t="str">
            <v>Espai Urbà</v>
          </cell>
          <cell r="I212" t="str">
            <v>GERENCIA MPAL, OCUPACIÓ I DISTRICTES</v>
          </cell>
          <cell r="J212" t="str">
            <v>GERENCIA MPAL, OCUPACIÓ I DISTRICTES</v>
          </cell>
        </row>
        <row r="213">
          <cell r="A213" t="str">
            <v>SER0267</v>
          </cell>
          <cell r="B213" t="str">
            <v>DRC</v>
          </cell>
          <cell r="C213" t="str">
            <v>FLORES GONZALEZ, MIRIAM</v>
          </cell>
          <cell r="D213" t="str">
            <v>LLUCH LOPEZ, JAIME</v>
          </cell>
          <cell r="E213" t="str">
            <v>LLUCH LOPEZ, JAIME</v>
          </cell>
          <cell r="F213" t="str">
            <v>Gerència d'Economia, Empresa i Ocupació</v>
          </cell>
          <cell r="G213" t="str">
            <v>Gerència de Ocupació, Empresa i Turisme</v>
          </cell>
          <cell r="H213" t="str">
            <v>Anàlisi de dades i Reporting</v>
          </cell>
          <cell r="I213" t="str">
            <v>ANÀLISI DE DADES I REPORTING</v>
          </cell>
          <cell r="J213" t="str">
            <v>ANÀLISI DE DADES I REPORTING</v>
          </cell>
        </row>
        <row r="214">
          <cell r="A214" t="str">
            <v>SER0271</v>
          </cell>
          <cell r="B214" t="str">
            <v>DWH Llicències</v>
          </cell>
          <cell r="C214">
            <v>0</v>
          </cell>
          <cell r="D214" t="str">
            <v>LLUCH LOPEZ, JAIME</v>
          </cell>
          <cell r="E214" t="str">
            <v>LLUCH LOPEZ, JAIME</v>
          </cell>
          <cell r="F214" t="str">
            <v>Gerència Adjunta de Coordinació Territorial</v>
          </cell>
          <cell r="G214" t="str">
            <v>Gerència Municipal</v>
          </cell>
          <cell r="H214" t="str">
            <v>Anàlisi de dades i Reporting</v>
          </cell>
          <cell r="I214" t="str">
            <v>ANÀLISI DE DADES I REPORTING</v>
          </cell>
          <cell r="J214" t="str">
            <v>ANÀLISI DE DADES I REPORTING</v>
          </cell>
        </row>
        <row r="215">
          <cell r="A215" t="str">
            <v>SER0273</v>
          </cell>
          <cell r="B215" t="str">
            <v>Aladdin</v>
          </cell>
          <cell r="C215" t="str">
            <v>MARCILLAS RIERA, SILVIA</v>
          </cell>
          <cell r="D215" t="str">
            <v>ROCA VILALTA, XAVIER</v>
          </cell>
          <cell r="E215" t="str">
            <v>MARCILLAS RIERA, SILVIA</v>
          </cell>
          <cell r="F215" t="str">
            <v>Gerència de Recursos</v>
          </cell>
          <cell r="G215" t="str">
            <v>Gerència de Recursos</v>
          </cell>
          <cell r="H215" t="str">
            <v>DTI</v>
          </cell>
          <cell r="I215" t="str">
            <v>DRETS CIUTADANIA, PARTICIPACIÓ I TRANSPARÈNCIA</v>
          </cell>
          <cell r="J215" t="str">
            <v>DTI</v>
          </cell>
        </row>
        <row r="216">
          <cell r="A216" t="str">
            <v>SER0274</v>
          </cell>
          <cell r="B216" t="str">
            <v>Eina EasyVista</v>
          </cell>
          <cell r="C216" t="str">
            <v>SENTIS ORTIZ, JOAN</v>
          </cell>
          <cell r="D216" t="str">
            <v>LAGE HUERTAS, JOSE</v>
          </cell>
          <cell r="E216" t="str">
            <v>LAGE HUERTAS, JOSE</v>
          </cell>
          <cell r="F216" t="str">
            <v>Gerència de Cultura, Coneixement, Creativitat i Innovació</v>
          </cell>
          <cell r="G216" t="str">
            <v>IMI-TIC</v>
          </cell>
          <cell r="H216" t="str">
            <v>Anàlisi de dades i Reporting</v>
          </cell>
          <cell r="I216" t="str">
            <v>SMO - Gestió de Serveis</v>
          </cell>
          <cell r="J216" t="str">
            <v>SMO - Gestió de Serveis</v>
          </cell>
        </row>
        <row r="217">
          <cell r="A217" t="str">
            <v>SER0274</v>
          </cell>
          <cell r="B217" t="str">
            <v>Eina EasyVista</v>
          </cell>
          <cell r="C217" t="str">
            <v>SENTIS ORTIZ, JOAN</v>
          </cell>
          <cell r="D217" t="str">
            <v>LAGE HUERTAS, JOSE</v>
          </cell>
          <cell r="E217" t="str">
            <v>LAGE HUERTAS, JOSE</v>
          </cell>
          <cell r="G217" t="str">
            <v>IMI-TIC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SER0281</v>
          </cell>
          <cell r="B218" t="str">
            <v>Plataforma J2EE WAS</v>
          </cell>
          <cell r="C218" t="str">
            <v>SOLER ORTIZ, RUBEN</v>
          </cell>
          <cell r="D218" t="str">
            <v>SOLER ORTIZ, RUBEN  </v>
          </cell>
          <cell r="E218" t="str">
            <v>SOLER ORTIZ, RUBEN</v>
          </cell>
          <cell r="F218" t="str">
            <v>IM-TIC</v>
          </cell>
          <cell r="G218" t="str">
            <v>IMI-TIC</v>
          </cell>
          <cell r="H218" t="str">
            <v>Enginyeria, Frameworks i Moduls comuns</v>
          </cell>
          <cell r="I218" t="str">
            <v>CPD</v>
          </cell>
          <cell r="J218" t="str">
            <v>ENGINYERIA PROGRAMARI, FRAMEWORKS I MODULS COMUNS</v>
          </cell>
        </row>
        <row r="219">
          <cell r="A219" t="str">
            <v>SER0283</v>
          </cell>
          <cell r="B219" t="str">
            <v>CityDB</v>
          </cell>
          <cell r="C219" t="str">
            <v>LLUCH LOPEZ, JAIME</v>
          </cell>
          <cell r="D219" t="str">
            <v>LLUCH LOPEZ, JAIME</v>
          </cell>
          <cell r="E219" t="str">
            <v>LLUCH LOPEZ, JAIME</v>
          </cell>
          <cell r="F219" t="str">
            <v>Gerència Adjunta de Coordinació Territorial</v>
          </cell>
          <cell r="G219" t="str">
            <v>Gerència Municipal</v>
          </cell>
          <cell r="H219" t="str">
            <v>Anàlisi de dades i Reporting</v>
          </cell>
          <cell r="I219" t="str">
            <v>ANÀLISI DE DADES I REPORTING</v>
          </cell>
          <cell r="J219" t="str">
            <v>ANÀLISI DE DADES I REPORTING</v>
          </cell>
        </row>
        <row r="220">
          <cell r="A220" t="str">
            <v>SER0284</v>
          </cell>
          <cell r="B220" t="str">
            <v>Binotes</v>
          </cell>
          <cell r="C220" t="str">
            <v>ORTIZ QUINTANA, IVAN</v>
          </cell>
          <cell r="D220" t="str">
            <v>LLUCH LOPEZ, JAIME</v>
          </cell>
          <cell r="E220" t="str">
            <v>LLUCH LOPEZ, JAIME</v>
          </cell>
          <cell r="F220" t="str">
            <v>Gerència Adjunta de Coordinació Territorial</v>
          </cell>
          <cell r="G220" t="str">
            <v>Gerència Municipal</v>
          </cell>
          <cell r="H220" t="str">
            <v>Anàlisi de dades i Reporting</v>
          </cell>
          <cell r="I220" t="str">
            <v>ANÀLISI DE DADES I REPORTING</v>
          </cell>
          <cell r="J220" t="str">
            <v>Anàlisi de dades i Reporting</v>
          </cell>
        </row>
        <row r="221">
          <cell r="A221" t="str">
            <v>SER0291</v>
          </cell>
          <cell r="B221" t="str">
            <v>Seu Electrònica</v>
          </cell>
          <cell r="C221" t="str">
            <v>GONZALEZ GARCIA, SUSANA</v>
          </cell>
          <cell r="D221" t="str">
            <v>ROCA VILALTA, XAVIER</v>
          </cell>
          <cell r="E221" t="str">
            <v>SANTAMARIA PEREZ, GLORIA</v>
          </cell>
          <cell r="F221" t="str">
            <v>Gerència de Recursos</v>
          </cell>
          <cell r="G221" t="str">
            <v>Gerència de Recursos</v>
          </cell>
          <cell r="H221" t="str">
            <v>DTI</v>
          </cell>
          <cell r="I221" t="str">
            <v>RECURSOS</v>
          </cell>
          <cell r="J221" t="str">
            <v>DTI</v>
          </cell>
        </row>
        <row r="222">
          <cell r="A222" t="str">
            <v>SER0292</v>
          </cell>
          <cell r="B222" t="str">
            <v>Gestió d’Actius d’Hàbitat Urbà</v>
          </cell>
          <cell r="C222" t="str">
            <v>BOBIS VALERIO, JUAN</v>
          </cell>
          <cell r="D222" t="str">
            <v>TORTOLA FERNANDEZ, JOSE A.</v>
          </cell>
          <cell r="E222" t="str">
            <v>GUILLEN BELLIDO, JOSÉ MIGUEL</v>
          </cell>
          <cell r="F222" t="str">
            <v>Gerència d'Hàbitat Urbà</v>
          </cell>
          <cell r="G222" t="str">
            <v>Gerència Ecologia Urbana</v>
          </cell>
          <cell r="H222" t="str">
            <v>Espai Urbà</v>
          </cell>
          <cell r="I222" t="str">
            <v>ECOLOGIA URBANA. URBANISME</v>
          </cell>
          <cell r="J222" t="str">
            <v>ECOLOGIA URBANA. URBANISME</v>
          </cell>
        </row>
        <row r="223">
          <cell r="A223" t="str">
            <v>SER0296</v>
          </cell>
          <cell r="B223" t="str">
            <v>Gestió pressupost SAP</v>
          </cell>
          <cell r="C223" t="str">
            <v>RODRIGUEZ PASCUAL, M. LUISA</v>
          </cell>
          <cell r="D223" t="str">
            <v>PUY CASTELLS, JOSEP</v>
          </cell>
          <cell r="E223" t="str">
            <v>PUY CASTELLS, JOSEP</v>
          </cell>
          <cell r="F223" t="str">
            <v>Gerència de Recursos Humans i Organització</v>
          </cell>
          <cell r="G223" t="str">
            <v>Gerència de Recursos Humans i Organització</v>
          </cell>
          <cell r="H223" t="str">
            <v>Recursos Humans</v>
          </cell>
          <cell r="I223" t="str">
            <v>RRHH I ORGANITZACIÓ</v>
          </cell>
          <cell r="J223" t="str">
            <v>RRHH I ORGANITZACIÓ</v>
          </cell>
        </row>
        <row r="224">
          <cell r="A224" t="str">
            <v>SER0297</v>
          </cell>
          <cell r="B224" t="str">
            <v>Nòmines SIP</v>
          </cell>
          <cell r="C224" t="str">
            <v>VARELA PINART, GEMMA</v>
          </cell>
          <cell r="D224" t="str">
            <v>PUY CASTELLS, JOSEP</v>
          </cell>
          <cell r="E224" t="str">
            <v>PUY CASTELLS, JOSEP</v>
          </cell>
          <cell r="F224" t="str">
            <v>Gerència de Recursos Humans i Organització</v>
          </cell>
          <cell r="G224" t="str">
            <v>Gerència de Recursos Humans i Organització</v>
          </cell>
          <cell r="H224" t="str">
            <v>Recursos Humans</v>
          </cell>
          <cell r="I224" t="str">
            <v>RRHH I ORGANITZACIÓ</v>
          </cell>
          <cell r="J224" t="str">
            <v>RRHH I ORGANITZACIÓ</v>
          </cell>
        </row>
        <row r="225">
          <cell r="A225" t="str">
            <v>SER0299</v>
          </cell>
          <cell r="B225" t="str">
            <v>Servei Aplicacions Mobils</v>
          </cell>
          <cell r="C225" t="str">
            <v>LOPEZ MARTINEZ, XAVIER</v>
          </cell>
          <cell r="D225" t="str">
            <v>ROCA VILALTA, XAVIER</v>
          </cell>
          <cell r="E225" t="str">
            <v>COMAPOSADA MARTI, MONTSERRAT</v>
          </cell>
          <cell r="F225" t="str">
            <v>Gerència de Recursos</v>
          </cell>
          <cell r="G225" t="str">
            <v>Gerència de Recursos</v>
          </cell>
          <cell r="H225" t="str">
            <v>DTI</v>
          </cell>
          <cell r="I225" t="str">
            <v>INTERNET I CANALS</v>
          </cell>
          <cell r="J225" t="str">
            <v>DRETS CIUTADANIA, PARTICIPACIÓ I TRANSPARÈNCIA</v>
          </cell>
        </row>
        <row r="226">
          <cell r="A226" t="str">
            <v>SER0300</v>
          </cell>
          <cell r="B226" t="str">
            <v>OMIC/JAC</v>
          </cell>
          <cell r="C226" t="str">
            <v>DOMINGUEZ MANCERA, MIGUEL</v>
          </cell>
          <cell r="D226" t="str">
            <v>TORTOLA FERNANDEZ, JOSE A.</v>
          </cell>
          <cell r="E226" t="str">
            <v>TORTOLA FERNANDEZ, JOSE A.</v>
          </cell>
          <cell r="F226" t="str">
            <v>Gerència d'Economia, Empresa i Ocupació</v>
          </cell>
          <cell r="G226" t="str">
            <v>Gerència de Ocupació, Empresa i Turisme</v>
          </cell>
          <cell r="H226" t="str">
            <v>Secretaria, Administració General i Gestió Documental</v>
          </cell>
          <cell r="I226" t="str">
            <v>GERENCIA MPAL, OCUPACIÓ I DISTRICTES</v>
          </cell>
          <cell r="J226" t="str">
            <v>GERENCIA MPAL, OCUPACIÓ I DISTRICTES</v>
          </cell>
        </row>
        <row r="227">
          <cell r="A227" t="str">
            <v>SER0303</v>
          </cell>
          <cell r="B227" t="str">
            <v>Middleware mobilitat</v>
          </cell>
          <cell r="C227" t="str">
            <v>ALMATO GUITERAS, GLORIA</v>
          </cell>
          <cell r="D227" t="str">
            <v>ROCA VILALTA, XAVIER</v>
          </cell>
          <cell r="E227" t="str">
            <v>COMAPOSADA MARTI, MONTSERRAT</v>
          </cell>
          <cell r="F227" t="str">
            <v>Gerencia d’Ecologia Urbana</v>
          </cell>
          <cell r="G227" t="str">
            <v>Gerència de Drets de Ciutadania, Participació i Transpàrencia</v>
          </cell>
          <cell r="H227" t="str">
            <v>DTI</v>
          </cell>
          <cell r="I227" t="str">
            <v>INTERNET I CANALS</v>
          </cell>
          <cell r="J227" t="str">
            <v>DTI</v>
          </cell>
        </row>
        <row r="228">
          <cell r="A228" t="str">
            <v>SER0366</v>
          </cell>
          <cell r="B228" t="str">
            <v>Platafroma de participació</v>
          </cell>
          <cell r="C228" t="str">
            <v>ALMATO GUITERAS, GLORIA</v>
          </cell>
          <cell r="D228" t="str">
            <v>ROCA VILALTA, XAVIER</v>
          </cell>
          <cell r="E228" t="e">
            <v>#N/A</v>
          </cell>
          <cell r="F228" t="str">
            <v>Gerència  de Drets Socials, participació i transparència</v>
          </cell>
          <cell r="G228" t="str">
            <v>Gerència  de Drets Socials, participació i transparència</v>
          </cell>
          <cell r="H228" t="str">
            <v>DTI</v>
          </cell>
          <cell r="I228" t="e">
            <v>#N/A</v>
          </cell>
          <cell r="J228" t="str">
            <v>DTI</v>
          </cell>
        </row>
        <row r="229">
          <cell r="A229" t="str">
            <v>SER0368</v>
          </cell>
          <cell r="B229" t="str">
            <v>Contactless</v>
          </cell>
          <cell r="C229" t="str">
            <v>LOPEZ MARTINEZ, XAVIER</v>
          </cell>
          <cell r="D229" t="str">
            <v>ROCA VILALTA, XAVIER</v>
          </cell>
          <cell r="E229" t="str">
            <v>MARCILLAS RIERA, SILVIA</v>
          </cell>
          <cell r="F229" t="str">
            <v>Gerència de Recursos</v>
          </cell>
          <cell r="G229" t="str">
            <v>Gerència de Recursos</v>
          </cell>
          <cell r="H229">
            <v>0</v>
          </cell>
          <cell r="I229" t="str">
            <v>DRETS CIUTADANIA, PARTICIPACIÓ I TRANSPARÈNCIA</v>
          </cell>
          <cell r="J229">
            <v>0</v>
          </cell>
        </row>
        <row r="230">
          <cell r="A230" t="str">
            <v>SER0371</v>
          </cell>
          <cell r="B230" t="str">
            <v>WIKI de Qualitat i Arquitectura</v>
          </cell>
          <cell r="C230" t="str">
            <v>ORTIZ QUINTANA, IVAN</v>
          </cell>
          <cell r="D230" t="str">
            <v>LOPEZ BARBERO, RAFAEL</v>
          </cell>
          <cell r="E230" t="str">
            <v>LOPEZ BARBERO, RAFAEL</v>
          </cell>
          <cell r="F230">
            <v>0</v>
          </cell>
          <cell r="G230" t="str">
            <v>IMI-TIC</v>
          </cell>
          <cell r="H230" t="str">
            <v>Enginyeria, Frameworks i Moduls comuns</v>
          </cell>
          <cell r="I230" t="str">
            <v>ENGINYERIA PROGRAMARI, FRAMEWORKS I MODULS COMUNS</v>
          </cell>
          <cell r="J230" t="str">
            <v>ENGINYERIA PROGRAMARI, FRAMEWORKS I MODULS COMUNS</v>
          </cell>
        </row>
        <row r="231">
          <cell r="A231" t="str">
            <v>SER0372</v>
          </cell>
          <cell r="B231" t="str">
            <v>eArxiu i Gestió Documental</v>
          </cell>
          <cell r="C231" t="str">
            <v>CAPELLA MINGUELL, ROSA M.</v>
          </cell>
          <cell r="D231" t="str">
            <v>CAPELLA MINGUELL, ROSA M.</v>
          </cell>
          <cell r="E231" t="str">
            <v>CAPELLA MINGUELL, ROSA M.</v>
          </cell>
          <cell r="F231">
            <v>0</v>
          </cell>
          <cell r="G231" t="str">
            <v>Gerència de Recursos</v>
          </cell>
          <cell r="H231" t="str">
            <v>Secretaria, Administració General i Gestió Documental</v>
          </cell>
          <cell r="I231" t="str">
            <v>REGISTRE, ARXIU I GESTIÓ DOCUMENTAL</v>
          </cell>
          <cell r="J231" t="str">
            <v>REGISTRE, ARXIU I GESTIÓ DOCUMENTAL</v>
          </cell>
        </row>
        <row r="232">
          <cell r="A232" t="str">
            <v>SER0373</v>
          </cell>
          <cell r="B232" t="str">
            <v>Estudis d'Opinió</v>
          </cell>
          <cell r="C232" t="str">
            <v>GALLARDO RUEDA, MONTSERRAT</v>
          </cell>
          <cell r="D232" t="str">
            <v>CAPELLA MINGUELL, ROSA M.</v>
          </cell>
          <cell r="E232" t="str">
            <v>GALLARDO RUEDA, MONTSERRAT</v>
          </cell>
          <cell r="F232">
            <v>0</v>
          </cell>
          <cell r="G232" t="str">
            <v>Gerència de Presidència i Economia</v>
          </cell>
          <cell r="H232" t="str">
            <v>Secretaria, Administració General i Gestió Documental</v>
          </cell>
          <cell r="I232" t="str">
            <v>GERENCIA MPAL, OCUPACIÓ I DISTRICTES</v>
          </cell>
          <cell r="J232" t="str">
            <v>GERENCIA MPAL, OCUPACIÓ I DISTRICTES</v>
          </cell>
        </row>
        <row r="233">
          <cell r="A233" t="str">
            <v>SER0393</v>
          </cell>
          <cell r="B233" t="str">
            <v>Vincles</v>
          </cell>
          <cell r="C233" t="str">
            <v>BOIX RODRIGUEZ, JORDI</v>
          </cell>
          <cell r="D233" t="str">
            <v>BOIX RODRIGUEZ, JORDI</v>
          </cell>
          <cell r="E233" t="str">
            <v>BOIX RODRIGUEZ, JORDI</v>
          </cell>
          <cell r="F233" t="str">
            <v>Gerència de Qualitat de Vida, Igualtat i Esports</v>
          </cell>
          <cell r="G233" t="str">
            <v>Gerència de Drets Socials</v>
          </cell>
          <cell r="H233" t="str">
            <v>Atenció a les Persones</v>
          </cell>
          <cell r="I233" t="str">
            <v>DRETS SOCIALS</v>
          </cell>
          <cell r="J233" t="str">
            <v>DRETS SOCIALS</v>
          </cell>
        </row>
        <row r="234">
          <cell r="A234" t="str">
            <v>SER0394</v>
          </cell>
          <cell r="B234" t="str">
            <v>Tambor</v>
          </cell>
          <cell r="C234" t="str">
            <v>DOMINGUEZ MANCERA, MIGUEL</v>
          </cell>
          <cell r="D234" t="str">
            <v>CAPELLA MINGUELL, ROSA M.</v>
          </cell>
          <cell r="E234" t="str">
            <v>GALLARDO RUEDA, MONTSERRAT</v>
          </cell>
          <cell r="F234" t="str">
            <v>Gerència de Recursos</v>
          </cell>
          <cell r="G234" t="str">
            <v>Gerència Municipal</v>
          </cell>
          <cell r="H234" t="str">
            <v>Secretaria, Administració General i Gestió Documental</v>
          </cell>
          <cell r="I234" t="str">
            <v>GERENCIA MPAL, OCUPACIÓ I DISTRICTES</v>
          </cell>
          <cell r="J234" t="str">
            <v>RECURSOS I ALCALDIA</v>
          </cell>
        </row>
        <row r="235">
          <cell r="A235" t="str">
            <v>SER0395</v>
          </cell>
          <cell r="B235" t="str">
            <v>Cloud4Cities</v>
          </cell>
          <cell r="C235" t="str">
            <v>BITLLOCH PUIGVERT, JOAN R</v>
          </cell>
          <cell r="D235" t="str">
            <v>TRIAS JUNCOSA, JAUME</v>
          </cell>
          <cell r="E235" t="str">
            <v>BITLLOCH PUIGVERT, JOAN R</v>
          </cell>
          <cell r="F235" t="str">
            <v>Gerència de Recursos</v>
          </cell>
          <cell r="G235" t="str">
            <v>Gerència de Drets de Ciutadania, Participació i Transpàrencia</v>
          </cell>
          <cell r="H235" t="str">
            <v>Atenció al Ciutadà</v>
          </cell>
          <cell r="I235" t="str">
            <v>DRETS CIUTADANIA, PARTICIPACIÓ I TRANSPARÈNCIA</v>
          </cell>
          <cell r="J235" t="str">
            <v>DRETS CIUTADANIA, PARTICIPACIÓ I TRANSPARÈNCIA</v>
          </cell>
        </row>
        <row r="236">
          <cell r="A236" t="str">
            <v>SER0396</v>
          </cell>
          <cell r="B236" t="str">
            <v>Portal d'Informació Urbanística</v>
          </cell>
          <cell r="C236" t="str">
            <v>LLINARES GINER, JAVIER</v>
          </cell>
          <cell r="E236">
            <v>0</v>
          </cell>
          <cell r="G236" t="str">
            <v>Gerència Ecologia Urbana</v>
          </cell>
          <cell r="I236" t="str">
            <v>IMI - IDB</v>
          </cell>
          <cell r="J236" t="str">
            <v>RECURSOS I ALCALDIA</v>
          </cell>
        </row>
        <row r="237">
          <cell r="A237" t="str">
            <v>SER0397</v>
          </cell>
          <cell r="B237" t="str">
            <v>Gestió de relacions amb tercers Drets Ciutadania</v>
          </cell>
          <cell r="C237" t="str">
            <v>ROCA VILALTA, XAVIER</v>
          </cell>
          <cell r="D237" t="str">
            <v>ROCA VILALTA, XAVIER</v>
          </cell>
          <cell r="E237" t="str">
            <v>ROCA VILALTA, XAVIER</v>
          </cell>
          <cell r="F237" t="str">
            <v>Gerència de Recursos</v>
          </cell>
          <cell r="G237" t="str">
            <v>Gerència de Drets de Ciutadania, Participació i Transpàrencia</v>
          </cell>
          <cell r="H237" t="str">
            <v>Atenció al Ciutadà</v>
          </cell>
          <cell r="I237" t="str">
            <v>DRETS CIUTADANIA, PARTICIPACIÓ I TRANSPARÈNCIA</v>
          </cell>
          <cell r="J237" t="str">
            <v>DRETS CIUTADANIA, PARTICIPACIÓ I TRANSPARÈNCIA</v>
          </cell>
        </row>
        <row r="238">
          <cell r="A238" t="str">
            <v>SER0412</v>
          </cell>
          <cell r="B238" t="str">
            <v>Canals d’entrada i sortida de factures</v>
          </cell>
          <cell r="C238" t="str">
            <v>SANTAMARIA PEREZ, GLORIA</v>
          </cell>
          <cell r="D238" t="str">
            <v>CAPELLA MINGUELL, ROSA M.</v>
          </cell>
          <cell r="E238" t="str">
            <v>SANTAMARIA PEREZ, GLORIA</v>
          </cell>
          <cell r="F238" t="str">
            <v>Gerència de Recursos</v>
          </cell>
          <cell r="G238" t="str">
            <v>Gerència de Recursos</v>
          </cell>
          <cell r="H238" t="str">
            <v>Secretaria, Administració General i Gestió Documental</v>
          </cell>
          <cell r="I238" t="str">
            <v>RECURSOS</v>
          </cell>
          <cell r="J238" t="str">
            <v>RECURSOS I ALCALDIA</v>
          </cell>
        </row>
        <row r="239">
          <cell r="A239" t="str">
            <v>SER0413</v>
          </cell>
          <cell r="B239" t="str">
            <v>Gestió Actes de protocol</v>
          </cell>
          <cell r="C239" t="str">
            <v>DOMINGUEZ MANCERA, MIGUEL</v>
          </cell>
          <cell r="D239" t="str">
            <v>CAPELLA MINGUELL, ROSA M.</v>
          </cell>
          <cell r="E239" t="str">
            <v>SANTAMARIA PEREZ, GLORIA</v>
          </cell>
          <cell r="F239" t="str">
            <v>Gerència de Recursos</v>
          </cell>
          <cell r="G239" t="str">
            <v>Gerència de Recursos</v>
          </cell>
          <cell r="H239" t="str">
            <v>Secretaria, Administració General i Gestió Documental</v>
          </cell>
          <cell r="I239" t="str">
            <v>RECURSOS</v>
          </cell>
          <cell r="J239" t="str">
            <v>RECURSOS I ALCALDIA</v>
          </cell>
        </row>
        <row r="240">
          <cell r="A240" t="str">
            <v>SER0414</v>
          </cell>
          <cell r="B240" t="str">
            <v>Gestió Gabinet Alcaldia</v>
          </cell>
          <cell r="C240" t="str">
            <v>DOMINGUEZ MANCERA, MIGUEL</v>
          </cell>
          <cell r="D240" t="str">
            <v>CAPELLA MINGUELL, ROSA M.</v>
          </cell>
          <cell r="E240" t="str">
            <v>SANTAMARIA PEREZ, GLORIA</v>
          </cell>
          <cell r="F240" t="str">
            <v>Gerència de Recursos</v>
          </cell>
          <cell r="G240" t="str">
            <v>Gerència de Recursos</v>
          </cell>
          <cell r="H240" t="str">
            <v>Secretaria, Administració General i Gestió Documental</v>
          </cell>
          <cell r="I240" t="str">
            <v>RECURSOS</v>
          </cell>
          <cell r="J240" t="str">
            <v>RECURSOS I ALCALDIA</v>
          </cell>
        </row>
        <row r="241">
          <cell r="A241" t="str">
            <v>SER0ARQ</v>
          </cell>
          <cell r="B241" t="str">
            <v>Servei Arquitectura BI</v>
          </cell>
          <cell r="C241" t="str">
            <v>LLUCH LOPEZ, JAIME</v>
          </cell>
          <cell r="D241" t="str">
            <v>LLUCH LOPEZ, JAIME</v>
          </cell>
          <cell r="E241" t="e">
            <v>#N/A</v>
          </cell>
          <cell r="F241" t="str">
            <v>Gerència Municipal</v>
          </cell>
          <cell r="G241" t="str">
            <v>Gerència Municipal</v>
          </cell>
          <cell r="H241" t="str">
            <v>Anàlisi de dades i Reporting</v>
          </cell>
          <cell r="I241" t="e">
            <v>#N/A</v>
          </cell>
          <cell r="J241" t="str">
            <v>Anàlisi de dades i Reporting</v>
          </cell>
        </row>
        <row r="242">
          <cell r="A242" t="str">
            <v>SER0CAT</v>
          </cell>
          <cell r="B242" t="str">
            <v>Servei Catàleg Master Data</v>
          </cell>
          <cell r="C242" t="str">
            <v>LLUCH LOPEZ, JAIME</v>
          </cell>
          <cell r="D242" t="str">
            <v>LLUCH LOPEZ, JAIME</v>
          </cell>
          <cell r="E242" t="e">
            <v>#N/A</v>
          </cell>
          <cell r="F242" t="str">
            <v>Gerència Municipal</v>
          </cell>
          <cell r="G242" t="str">
            <v>Gerència Municipal</v>
          </cell>
          <cell r="H242" t="str">
            <v>Anàlisi de dades i Reporting</v>
          </cell>
          <cell r="I242" t="e">
            <v>#N/A</v>
          </cell>
          <cell r="J242" t="str">
            <v>Anàlisi de dades i Reporting</v>
          </cell>
        </row>
        <row r="243">
          <cell r="A243" t="str">
            <v>SER0PRO</v>
          </cell>
          <cell r="B243" t="str">
            <v>Servei prototipatge Reporting</v>
          </cell>
          <cell r="C243" t="str">
            <v>LLUCH LOPEZ, JAIME</v>
          </cell>
          <cell r="D243" t="str">
            <v>LLUCH LOPEZ, JAIME</v>
          </cell>
          <cell r="E243" t="e">
            <v>#N/A</v>
          </cell>
          <cell r="F243" t="str">
            <v>Gerència Municipal</v>
          </cell>
          <cell r="G243" t="str">
            <v>Gerència Municipal</v>
          </cell>
          <cell r="H243" t="str">
            <v>Anàlisi de dades i Reporting</v>
          </cell>
          <cell r="I243" t="e">
            <v>#N/A</v>
          </cell>
          <cell r="J243" t="str">
            <v>Anàlisi de dades i Reporting</v>
          </cell>
        </row>
        <row r="244">
          <cell r="A244" t="str">
            <v>SER0X10</v>
          </cell>
          <cell r="B244" t="str">
            <v xml:space="preserve">Gestió de Projectes </v>
          </cell>
          <cell r="C244" t="str">
            <v>RODRIGUEZ, ALEJANDRO</v>
          </cell>
          <cell r="D244" t="str">
            <v>RODRIGUEZ, ALEJANDRO</v>
          </cell>
          <cell r="E244" t="e">
            <v>#N/A</v>
          </cell>
          <cell r="F244" t="str">
            <v>IMI-TIC</v>
          </cell>
          <cell r="G244" t="str">
            <v>IMI-TIC</v>
          </cell>
          <cell r="H244" t="str">
            <v>PMO</v>
          </cell>
          <cell r="I244" t="e">
            <v>#N/A</v>
          </cell>
          <cell r="J244" t="str">
            <v>PMO</v>
          </cell>
        </row>
        <row r="245">
          <cell r="A245" t="str">
            <v>SER0X11</v>
          </cell>
          <cell r="B245" t="str">
            <v>PSAB</v>
          </cell>
          <cell r="C245" t="str">
            <v>CASAUS BARREDA, FRANCESC</v>
          </cell>
          <cell r="D245" t="str">
            <v>CIRERA GONZALEZ, JORDI</v>
          </cell>
          <cell r="E245" t="e">
            <v>#N/A</v>
          </cell>
          <cell r="F245" t="str">
            <v>Gerència d'Hàbitat Urbà</v>
          </cell>
          <cell r="G245" t="str">
            <v>Gerència Ecologia Urbana</v>
          </cell>
          <cell r="H245" t="str">
            <v>sCity</v>
          </cell>
          <cell r="I245" t="e">
            <v>#N/A</v>
          </cell>
          <cell r="J245" t="str">
            <v>ECOLOGIA URBANA. URBANISME</v>
          </cell>
        </row>
        <row r="246">
          <cell r="A246" t="str">
            <v>SER0X12</v>
          </cell>
          <cell r="B246" t="str">
            <v>per determinar</v>
          </cell>
          <cell r="C246" t="str">
            <v>per determinar</v>
          </cell>
          <cell r="D246" t="str">
            <v>SEIJAS, FERNANDO</v>
          </cell>
          <cell r="E246" t="e">
            <v>#N/A</v>
          </cell>
          <cell r="F246" t="str">
            <v>IMI-IDB</v>
          </cell>
          <cell r="G246" t="str">
            <v>IMI-IDB</v>
          </cell>
          <cell r="H246" t="str">
            <v>IDB-Cartografia</v>
          </cell>
          <cell r="I246" t="e">
            <v>#N/A</v>
          </cell>
          <cell r="J246" t="str">
            <v>IDB-Cartografia</v>
          </cell>
        </row>
        <row r="247">
          <cell r="A247" t="str">
            <v>SER0X23</v>
          </cell>
          <cell r="B247" t="str">
            <v>Reforç serveis Ecologia Urbana</v>
          </cell>
          <cell r="C247" t="str">
            <v>CIRERA GONZALEZ, JORDI</v>
          </cell>
          <cell r="D247" t="str">
            <v>CIRERA GONZALEZ, JORDI</v>
          </cell>
          <cell r="E247" t="str">
            <v>CIRERA GONZALEZ, JORDI</v>
          </cell>
          <cell r="F247" t="str">
            <v>Gerència Ecologia Urbana</v>
          </cell>
          <cell r="G247" t="str">
            <v>Gerència Ecologia Urbana</v>
          </cell>
          <cell r="H247" t="str">
            <v>Espai Urbà</v>
          </cell>
          <cell r="I247" t="str">
            <v>ECOLOGIA URBANA. MEDI AMBIENT I SERVEIS URBANS</v>
          </cell>
          <cell r="J247" t="str">
            <v>ECOLOGIA URBANA. MEDI AMBIENT I SERVEIS URBANS</v>
          </cell>
        </row>
        <row r="248">
          <cell r="A248" t="str">
            <v>SER0X24</v>
          </cell>
          <cell r="B248" t="str">
            <v>Datawarehouse AUTORITAT</v>
          </cell>
          <cell r="C248" t="str">
            <v>SOLA PUY, ALFRED</v>
          </cell>
          <cell r="D248" t="str">
            <v>LLUCH LOPEZ, JAIME</v>
          </cell>
          <cell r="E248" t="e">
            <v>#N/A</v>
          </cell>
          <cell r="F248" t="str">
            <v>Gerència d'Hàbitat Urbà</v>
          </cell>
          <cell r="G248" t="str">
            <v>Gerència Ecologia Urbana</v>
          </cell>
          <cell r="H248" t="str">
            <v>Anàlisi de dades i Reporting</v>
          </cell>
          <cell r="I248" t="e">
            <v>#N/A</v>
          </cell>
          <cell r="J248" t="str">
            <v>Anàlisi de dades i Reporting</v>
          </cell>
        </row>
        <row r="249">
          <cell r="A249" t="str">
            <v>SER0xx1</v>
          </cell>
          <cell r="B249" t="str">
            <v>DIVERSOS PSH FASE 2 A CONCRETAR</v>
          </cell>
          <cell r="C249" t="str">
            <v>per determinar</v>
          </cell>
          <cell r="D249" t="str">
            <v>SERRA FERRANDO, MARTA</v>
          </cell>
          <cell r="E249" t="str">
            <v>SERRA FERRANDO, MARTA</v>
          </cell>
          <cell r="F249" t="str">
            <v>Institut Municipal d'Hisenda de Barcelona</v>
          </cell>
          <cell r="G249" t="str">
            <v>Institut Municipal d'Hisenda de Barcelona</v>
          </cell>
          <cell r="H249" t="str">
            <v>IMH</v>
          </cell>
          <cell r="I249" t="str">
            <v>IMH</v>
          </cell>
          <cell r="J249" t="str">
            <v>IMH</v>
          </cell>
        </row>
        <row r="250">
          <cell r="A250" t="str">
            <v>SER0xx2</v>
          </cell>
          <cell r="B250" t="str">
            <v>Gestió de la demanda, de projectes i de serveis</v>
          </cell>
          <cell r="C250" t="str">
            <v>LAGE HUERTAS, JOSE</v>
          </cell>
          <cell r="D250" t="str">
            <v>LAGE HUERTAS, JOSE</v>
          </cell>
          <cell r="E250" t="e">
            <v>#N/A</v>
          </cell>
          <cell r="F250" t="str">
            <v>IMI-TIC</v>
          </cell>
          <cell r="G250" t="str">
            <v>IMI-TIC</v>
          </cell>
          <cell r="H250" t="str">
            <v>Gestió Serveis TIC</v>
          </cell>
          <cell r="I250" t="e">
            <v>#N/A</v>
          </cell>
          <cell r="J250" t="str">
            <v>Gestió Serveis TIC</v>
          </cell>
        </row>
        <row r="251">
          <cell r="A251" t="str">
            <v>SER0xx3</v>
          </cell>
          <cell r="B251" t="str">
            <v xml:space="preserve">Serveis de suport de gestió Direcció Desenvolupament  </v>
          </cell>
          <cell r="C251" t="str">
            <v>LILLO ESPINOSA, ROSA M.</v>
          </cell>
          <cell r="D251" t="str">
            <v>LENDINEZ PALACIOS, NICOLAS</v>
          </cell>
          <cell r="E251" t="e">
            <v>#N/A</v>
          </cell>
          <cell r="F251" t="str">
            <v>IMI-TIC</v>
          </cell>
          <cell r="G251" t="str">
            <v>IMI-TIC</v>
          </cell>
          <cell r="H251" t="str">
            <v>Gestió Serveis TIC</v>
          </cell>
          <cell r="I251" t="e">
            <v>#N/A</v>
          </cell>
          <cell r="J251" t="str">
            <v>Gestió Serveis TIC</v>
          </cell>
        </row>
        <row r="252">
          <cell r="A252" t="str">
            <v>SER0XX5</v>
          </cell>
          <cell r="B252" t="str">
            <v>NOU SERVEI (Equip d'atenció a la Dona)</v>
          </cell>
          <cell r="C252" t="str">
            <v>BOIX RODRIGUEZ, JORDI</v>
          </cell>
          <cell r="D252" t="str">
            <v>BOIX RODRIGUEZ, JORDI</v>
          </cell>
          <cell r="E252" t="str">
            <v>BOIX RODRIGUEZ, JORDI</v>
          </cell>
          <cell r="F252" t="str">
            <v>Gerència de Qualitat de Vida, Igualtat i Esports</v>
          </cell>
          <cell r="G252" t="str">
            <v>Gerència de Drets Socials</v>
          </cell>
          <cell r="H252" t="str">
            <v>Atenció a les Persones</v>
          </cell>
          <cell r="I252" t="str">
            <v>DRETS SOCIALS</v>
          </cell>
          <cell r="J252" t="str">
            <v>DRETS SOCIALS</v>
          </cell>
        </row>
        <row r="253">
          <cell r="A253" t="str">
            <v>SER0XX6</v>
          </cell>
          <cell r="B253" t="str">
            <v>OFICINA GESTIÓ SERVEIS QVIE</v>
          </cell>
          <cell r="C253" t="str">
            <v>BOIX RODRIGUEZ, JORDI</v>
          </cell>
          <cell r="D253" t="str">
            <v>BOIX RODRIGUEZ, JORDI</v>
          </cell>
          <cell r="E253" t="str">
            <v>BOIX RODRIGUEZ, JORDI</v>
          </cell>
          <cell r="F253" t="str">
            <v>Gerència de Qualitat de Vida, Igualtat i Esports</v>
          </cell>
          <cell r="G253" t="str">
            <v>Gerència de Drets Socials</v>
          </cell>
          <cell r="H253" t="str">
            <v>Atenció a les Persones</v>
          </cell>
          <cell r="I253" t="e">
            <v>#N/A</v>
          </cell>
          <cell r="J253" t="str">
            <v>DRETS SOCIALS</v>
          </cell>
        </row>
        <row r="254">
          <cell r="A254" t="str">
            <v>SER0XX7</v>
          </cell>
          <cell r="B254" t="str">
            <v>OFICINA PROJECTES eObres</v>
          </cell>
          <cell r="C254" t="str">
            <v>EVA TERRER</v>
          </cell>
          <cell r="D254" t="str">
            <v>RODRIGUEZ</v>
          </cell>
          <cell r="E254" t="e">
            <v>#N/A</v>
          </cell>
          <cell r="F254" t="str">
            <v>IMI-TIC</v>
          </cell>
          <cell r="G254" t="str">
            <v>IMI-TIC</v>
          </cell>
          <cell r="H254" t="str">
            <v>PMO</v>
          </cell>
          <cell r="I254" t="e">
            <v>#N/A</v>
          </cell>
          <cell r="J254" t="str">
            <v>PMO</v>
          </cell>
        </row>
        <row r="255">
          <cell r="A255" t="str">
            <v>SER0XX8</v>
          </cell>
          <cell r="B255" t="str">
            <v>OFICINA QUALITAT</v>
          </cell>
          <cell r="C255" t="str">
            <v>FERNANDEZ MAS, JOSEP</v>
          </cell>
          <cell r="D255" t="str">
            <v>FERNANDEZ MAS, JOSEP</v>
          </cell>
          <cell r="E255" t="e">
            <v>#N/A</v>
          </cell>
          <cell r="F255" t="str">
            <v>IMI-TIC</v>
          </cell>
          <cell r="G255" t="str">
            <v>IMI-TIC</v>
          </cell>
          <cell r="H255" t="str">
            <v>Direcció de Recursos</v>
          </cell>
          <cell r="I255" t="e">
            <v>#N/A</v>
          </cell>
          <cell r="J255" t="str">
            <v>Direcció de Recursos</v>
          </cell>
        </row>
        <row r="256">
          <cell r="A256" t="str">
            <v>SER0XX9</v>
          </cell>
          <cell r="B256" t="str">
            <v>OFICINA DE TRANSFORMACIÓ</v>
          </cell>
          <cell r="C256" t="str">
            <v>RODRIGUEZ RODRIGUEZ, AMPARO</v>
          </cell>
          <cell r="D256" t="str">
            <v>RODRIGUEZ RODRIGUEZ, AMPARO</v>
          </cell>
          <cell r="E256" t="e">
            <v>#N/A</v>
          </cell>
          <cell r="F256" t="str">
            <v>IMI-TIC</v>
          </cell>
          <cell r="G256" t="str">
            <v>IMI-TIC</v>
          </cell>
          <cell r="H256" t="str">
            <v>Oficina T&amp;T</v>
          </cell>
          <cell r="I256" t="e">
            <v>#N/A</v>
          </cell>
          <cell r="J256" t="str">
            <v>Oficina T&amp;T</v>
          </cell>
        </row>
        <row r="257">
          <cell r="A257" t="str">
            <v>SER0XXX</v>
          </cell>
          <cell r="B257" t="str">
            <v>Phyton, php</v>
          </cell>
          <cell r="C257" t="str">
            <v>ORTIZ QUINTANA, IVAN </v>
          </cell>
          <cell r="D257" t="str">
            <v>LOPEZ BARBERO, RAFAEL</v>
          </cell>
          <cell r="E257" t="str">
            <v>LOPEZ BARBERO, RAFAEL</v>
          </cell>
          <cell r="F257" t="str">
            <v>IMI-TIC</v>
          </cell>
          <cell r="G257" t="str">
            <v>IMI-TIC</v>
          </cell>
          <cell r="H257" t="str">
            <v>Enginyeria, Frameworks i Moduls comuns</v>
          </cell>
          <cell r="I257" t="e">
            <v>#N/A</v>
          </cell>
          <cell r="J257" t="str">
            <v>ENGINYERIA PROGRAMARI, FRAMEWORKS I MODULS COMUNS</v>
          </cell>
        </row>
        <row r="258">
          <cell r="A258" t="str">
            <v>SERBI15</v>
          </cell>
          <cell r="B258" t="str">
            <v>Pressupost Analisi i Reporing 2015</v>
          </cell>
          <cell r="C258" t="str">
            <v>LLUCH LOPEZ, JAIME</v>
          </cell>
          <cell r="D258" t="str">
            <v>LLUCH LOPEZ, JAIME</v>
          </cell>
          <cell r="E258" t="e">
            <v>#N/A</v>
          </cell>
          <cell r="F258" t="str">
            <v>Direcció desenvolupament</v>
          </cell>
          <cell r="G258" t="str">
            <v>Direcció desenvolupament</v>
          </cell>
          <cell r="H258" t="str">
            <v>Anàlisi de dades i Reporting</v>
          </cell>
          <cell r="I258" t="e">
            <v>#N/A</v>
          </cell>
          <cell r="J258" t="str">
            <v>Anàlisi de dades i Reporting</v>
          </cell>
        </row>
        <row r="259">
          <cell r="A259" t="str">
            <v>SERFEND</v>
          </cell>
          <cell r="B259" t="str">
            <v>Frontend de càrregues</v>
          </cell>
          <cell r="C259" t="str">
            <v>LOPEZ JALLE, JOSÉ RAMON</v>
          </cell>
          <cell r="D259" t="str">
            <v>LLUCH LOPEZ, JAIME</v>
          </cell>
          <cell r="E259" t="e">
            <v>#N/A</v>
          </cell>
          <cell r="F259" t="str">
            <v>Gerència Municipal</v>
          </cell>
          <cell r="G259" t="str">
            <v>Gerència Municipal</v>
          </cell>
          <cell r="H259" t="str">
            <v>Anàlisi de dades i Reporting</v>
          </cell>
          <cell r="I259" t="e">
            <v>#N/A</v>
          </cell>
          <cell r="J259" t="str">
            <v>Anàlisi de dades i Reporting</v>
          </cell>
        </row>
        <row r="260">
          <cell r="A260" t="str">
            <v>SERIRIS</v>
          </cell>
          <cell r="B260" t="str">
            <v>Datawarehouse QDC IRIS</v>
          </cell>
          <cell r="C260" t="str">
            <v>LLUCH LOPEZ, JAIME</v>
          </cell>
          <cell r="D260" t="str">
            <v>LLUCH LOPEZ, JAIME</v>
          </cell>
          <cell r="E260" t="e">
            <v>#N/A</v>
          </cell>
          <cell r="F260" t="str">
            <v>Gerència de Recursos</v>
          </cell>
          <cell r="G260" t="str">
            <v>Gerència Municipal</v>
          </cell>
          <cell r="H260" t="str">
            <v>Anàlisi de dades i Reporting</v>
          </cell>
          <cell r="I260" t="e">
            <v>#N/A</v>
          </cell>
          <cell r="J260" t="str">
            <v>Anàlisi de dades i Reporting</v>
          </cell>
        </row>
        <row r="261">
          <cell r="A261" t="str">
            <v>SERQVI1</v>
          </cell>
          <cell r="B261" t="str">
            <v>SUPORT A LA CONTRACTACIÓ QVIE</v>
          </cell>
          <cell r="C261" t="str">
            <v>BOIX RODRIGUEZ, JORDI</v>
          </cell>
          <cell r="D261" t="str">
            <v>BOIX RODRIGUEZ, JORDI</v>
          </cell>
          <cell r="E261" t="e">
            <v>#N/A</v>
          </cell>
          <cell r="F261" t="str">
            <v>Gerència de Qualitat de Vida, Igualtat i Esports</v>
          </cell>
          <cell r="G261" t="str">
            <v>Gerència de Drets Socials</v>
          </cell>
          <cell r="H261" t="str">
            <v>Atenció a les Persones</v>
          </cell>
          <cell r="I261" t="e">
            <v>#N/A</v>
          </cell>
          <cell r="J261" t="str">
            <v>Atenció a les Persones</v>
          </cell>
        </row>
        <row r="262">
          <cell r="A262" t="str">
            <v>SERROOM</v>
          </cell>
          <cell r="B262" t="str">
            <v>Manteniment i serveis Situation Room</v>
          </cell>
          <cell r="C262" t="str">
            <v>Otero Escribano, Fernando</v>
          </cell>
          <cell r="D262" t="str">
            <v>TORTOLA FERNANDEZ, JOSE A.</v>
          </cell>
          <cell r="E262" t="str">
            <v>ORTUÑO RIBE, JORDI</v>
          </cell>
          <cell r="F262" t="str">
            <v>Gerència d'Hàbitat Urbà</v>
          </cell>
          <cell r="G262" t="str">
            <v>Gerència Ecologia Urbana</v>
          </cell>
          <cell r="H262" t="str">
            <v>Espai Urbà</v>
          </cell>
          <cell r="I262" t="str">
            <v>ECOLOGIA URBANA. MOBILITAT I INFRASTRUCTURES</v>
          </cell>
          <cell r="J262" t="str">
            <v>ECOLOGIA URBANA. MEDI AMBIENT I SERVEIS URBANS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aws.amazon.com/es/ec2/pricing/on-demand/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hetzner.com/cloud" TargetMode="External"/><Relationship Id="rId1" Type="http://schemas.openxmlformats.org/officeDocument/2006/relationships/hyperlink" Target="https://www.heroku.com/pricing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aws.amazon.com/ec2/pricing/on-demand/" TargetMode="External"/><Relationship Id="rId4" Type="http://schemas.openxmlformats.org/officeDocument/2006/relationships/hyperlink" Target="https://aws.amazon.com/es/s3/pricing/?nc=sn&amp;loc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AA37"/>
  <sheetViews>
    <sheetView topLeftCell="D1" zoomScale="70" zoomScaleNormal="70" workbookViewId="0">
      <selection activeCell="D11" sqref="D11"/>
    </sheetView>
  </sheetViews>
  <sheetFormatPr defaultColWidth="11.42578125" defaultRowHeight="12.75" x14ac:dyDescent="0.2"/>
  <cols>
    <col min="1" max="1" width="20.28515625" style="2" customWidth="1"/>
    <col min="2" max="2" width="9.7109375" style="136" customWidth="1"/>
    <col min="3" max="3" width="19.7109375" style="136" customWidth="1"/>
    <col min="4" max="4" width="41.85546875" style="136" customWidth="1"/>
    <col min="5" max="5" width="14.85546875" style="131" customWidth="1"/>
    <col min="6" max="6" width="13.28515625" style="136" customWidth="1"/>
    <col min="7" max="7" width="10.42578125" style="131" bestFit="1" customWidth="1"/>
    <col min="8" max="8" width="12.140625" style="131" customWidth="1"/>
    <col min="9" max="9" width="12.42578125" style="2" bestFit="1" customWidth="1"/>
    <col min="10" max="10" width="12.140625" style="2" bestFit="1" customWidth="1"/>
    <col min="11" max="12" width="13.85546875" style="2" bestFit="1" customWidth="1"/>
    <col min="13" max="13" width="16.42578125" style="2" bestFit="1" customWidth="1"/>
    <col min="14" max="14" width="14" style="2" bestFit="1" customWidth="1"/>
    <col min="15" max="15" width="10" style="2" bestFit="1" customWidth="1"/>
    <col min="16" max="18" width="14" style="2" customWidth="1"/>
    <col min="19" max="19" width="13.85546875" style="2" customWidth="1"/>
    <col min="20" max="20" width="11.5703125" style="2" bestFit="1" customWidth="1"/>
    <col min="21" max="21" width="9.7109375" style="2" bestFit="1" customWidth="1"/>
    <col min="22" max="22" width="12.85546875" style="2" bestFit="1" customWidth="1"/>
    <col min="23" max="24" width="12.85546875" style="2" customWidth="1"/>
    <col min="25" max="25" width="11.5703125" style="2" bestFit="1" customWidth="1"/>
    <col min="26" max="26" width="18.28515625" style="2" bestFit="1" customWidth="1"/>
    <col min="27" max="27" width="17.28515625" style="2" customWidth="1"/>
    <col min="28" max="28" width="14" style="2" customWidth="1"/>
    <col min="29" max="30" width="11.42578125" style="2"/>
    <col min="31" max="31" width="12.7109375" style="2" bestFit="1" customWidth="1"/>
    <col min="32" max="16384" width="11.42578125" style="2"/>
  </cols>
  <sheetData>
    <row r="1" spans="1:21" ht="31.5" customHeight="1" x14ac:dyDescent="0.2">
      <c r="A1" s="196" t="s">
        <v>178</v>
      </c>
      <c r="B1" s="196"/>
      <c r="C1" s="118"/>
      <c r="D1" s="117"/>
      <c r="E1" s="2"/>
      <c r="F1" s="6"/>
      <c r="G1" s="2"/>
      <c r="H1" s="2"/>
    </row>
    <row r="2" spans="1:21" x14ac:dyDescent="0.2">
      <c r="A2" s="119" t="s">
        <v>155</v>
      </c>
      <c r="B2" s="160">
        <v>46266</v>
      </c>
      <c r="C2" s="121"/>
      <c r="D2" s="122"/>
      <c r="E2" s="121">
        <f>B2</f>
        <v>46266</v>
      </c>
      <c r="F2" s="121">
        <v>46388</v>
      </c>
      <c r="G2" s="121">
        <v>46753</v>
      </c>
      <c r="H2" s="121">
        <v>47119</v>
      </c>
      <c r="I2" s="123"/>
      <c r="J2" s="123"/>
      <c r="K2" s="123"/>
      <c r="L2" s="124"/>
    </row>
    <row r="3" spans="1:21" x14ac:dyDescent="0.2">
      <c r="A3" s="119" t="s">
        <v>169</v>
      </c>
      <c r="B3" s="120">
        <f>B2+B8</f>
        <v>46296</v>
      </c>
      <c r="C3" s="121"/>
      <c r="D3" s="122"/>
      <c r="E3" s="121">
        <v>46387</v>
      </c>
      <c r="F3" s="121">
        <v>46752</v>
      </c>
      <c r="G3" s="121">
        <v>47118</v>
      </c>
      <c r="H3" s="121">
        <f>B4</f>
        <v>47361</v>
      </c>
      <c r="K3" s="123"/>
      <c r="L3" s="123"/>
    </row>
    <row r="4" spans="1:21" x14ac:dyDescent="0.2">
      <c r="A4" s="119" t="s">
        <v>156</v>
      </c>
      <c r="B4" s="120">
        <f>B2+365*3</f>
        <v>47361</v>
      </c>
      <c r="C4" s="2"/>
      <c r="D4" s="122" t="s">
        <v>139</v>
      </c>
      <c r="E4" s="2">
        <f>E3-E2+1</f>
        <v>122</v>
      </c>
      <c r="F4" s="2">
        <f>F3-F2+1</f>
        <v>365</v>
      </c>
      <c r="G4" s="2">
        <f>G3-G2+1</f>
        <v>366</v>
      </c>
      <c r="H4" s="2">
        <f>H3-H2+1</f>
        <v>243</v>
      </c>
      <c r="K4" s="123"/>
      <c r="L4" s="123"/>
    </row>
    <row r="5" spans="1:21" x14ac:dyDescent="0.2">
      <c r="A5" s="119" t="s">
        <v>168</v>
      </c>
      <c r="B5" s="120">
        <f>B4+365*2</f>
        <v>48091</v>
      </c>
      <c r="C5" s="121"/>
      <c r="D5" s="122" t="s">
        <v>140</v>
      </c>
      <c r="E5" s="2">
        <f>365 + IF(MOD(YEAR(E3),4)=0,1,0)</f>
        <v>365</v>
      </c>
      <c r="F5" s="2">
        <f>365 + IF(MOD(YEAR(F3),4)=0,1,0)</f>
        <v>365</v>
      </c>
      <c r="G5" s="2">
        <f>365 + IF(MOD(YEAR(G3),4)=0,1,0)</f>
        <v>366</v>
      </c>
      <c r="H5" s="2">
        <f>365 + IF(MOD(YEAR(H3),4)=0,1,0)</f>
        <v>365</v>
      </c>
      <c r="K5" s="123"/>
      <c r="L5" s="123"/>
    </row>
    <row r="6" spans="1:21" x14ac:dyDescent="0.2">
      <c r="A6" s="119"/>
      <c r="B6" s="120"/>
      <c r="C6" s="121"/>
      <c r="D6" s="122"/>
      <c r="E6" s="2"/>
      <c r="F6" s="2"/>
      <c r="G6" s="2"/>
      <c r="H6" s="2"/>
      <c r="K6" s="123"/>
      <c r="L6" s="123"/>
    </row>
    <row r="7" spans="1:21" ht="26.1" customHeight="1" x14ac:dyDescent="0.2">
      <c r="A7" s="119"/>
      <c r="B7" s="120"/>
      <c r="C7" s="126"/>
      <c r="D7" s="127" t="s">
        <v>0</v>
      </c>
      <c r="E7" s="128" t="s">
        <v>157</v>
      </c>
      <c r="F7" s="128" t="s">
        <v>158</v>
      </c>
      <c r="G7" s="128" t="s">
        <v>159</v>
      </c>
      <c r="H7" s="128" t="s">
        <v>162</v>
      </c>
      <c r="I7" s="129" t="s">
        <v>197</v>
      </c>
      <c r="K7" s="123"/>
      <c r="L7" s="123"/>
    </row>
    <row r="8" spans="1:21" x14ac:dyDescent="0.2">
      <c r="A8" s="119" t="s">
        <v>200</v>
      </c>
      <c r="B8" s="125">
        <v>30</v>
      </c>
      <c r="C8" s="126"/>
      <c r="D8" s="157" t="s">
        <v>161</v>
      </c>
      <c r="E8" s="159">
        <f>SUM(E9:E12)</f>
        <v>51865.709863013697</v>
      </c>
      <c r="F8" s="159">
        <f>SUM(F9:F12)</f>
        <v>143652.9</v>
      </c>
      <c r="G8" s="159">
        <f>SUM(G9:G12)</f>
        <v>143652.9</v>
      </c>
      <c r="H8" s="159">
        <f>SUM(H9:H12)</f>
        <v>95637.410136986291</v>
      </c>
      <c r="I8" s="159">
        <f>SUM(I9:I12)</f>
        <v>434808.91999999993</v>
      </c>
      <c r="K8" s="123"/>
      <c r="L8" s="123"/>
    </row>
    <row r="9" spans="1:21" x14ac:dyDescent="0.2">
      <c r="A9" s="119"/>
      <c r="B9" s="125"/>
      <c r="C9" s="131"/>
      <c r="D9" s="132" t="s">
        <v>5</v>
      </c>
      <c r="E9" s="133">
        <f>$H$27/E5*E4</f>
        <v>17684.986301369863</v>
      </c>
      <c r="F9" s="133">
        <f>$H$27/F5*F4</f>
        <v>52910</v>
      </c>
      <c r="G9" s="133">
        <f>$H$27/G5*G4</f>
        <v>52910</v>
      </c>
      <c r="H9" s="133">
        <f>$H$27/H5*H4</f>
        <v>35225.013698630137</v>
      </c>
      <c r="I9" s="134">
        <f>SUM(E9:H9)</f>
        <v>158730</v>
      </c>
      <c r="K9" s="123"/>
      <c r="L9" s="123"/>
      <c r="U9" s="121"/>
    </row>
    <row r="10" spans="1:21" x14ac:dyDescent="0.2">
      <c r="A10" s="135"/>
      <c r="B10" s="130"/>
      <c r="C10" s="131"/>
      <c r="D10" s="132" t="s">
        <v>7</v>
      </c>
      <c r="E10" s="133">
        <f>($K$27/E5*E4)+V27</f>
        <v>13917.058356164383</v>
      </c>
      <c r="F10" s="133">
        <f>$K$27/F5*F4</f>
        <v>30117.999999999996</v>
      </c>
      <c r="G10" s="133">
        <f>$K$27/G5*G4</f>
        <v>30118</v>
      </c>
      <c r="H10" s="133">
        <f>$K$27/H5*H4</f>
        <v>20051.161643835614</v>
      </c>
      <c r="I10" s="134">
        <f>SUM(E10:H10)</f>
        <v>94204.219999999987</v>
      </c>
      <c r="K10" s="123"/>
      <c r="L10" s="123"/>
      <c r="U10" s="121"/>
    </row>
    <row r="11" spans="1:21" x14ac:dyDescent="0.2">
      <c r="C11" s="131"/>
      <c r="D11" s="132" t="s">
        <v>129</v>
      </c>
      <c r="E11" s="133">
        <f>(($N$27+O27)/E5*E4)</f>
        <v>4984.0776986301371</v>
      </c>
      <c r="F11" s="133">
        <f>(($N$27+O27)/F5*F4)</f>
        <v>14911.380000000001</v>
      </c>
      <c r="G11" s="133">
        <f>(($N$27+O27)/G5*G4)</f>
        <v>14911.380000000001</v>
      </c>
      <c r="H11" s="133">
        <f>(($N$27+O27)/H5*H4)</f>
        <v>9927.3023013698639</v>
      </c>
      <c r="I11" s="134">
        <f>SUM(E11:H11)</f>
        <v>44734.140000000007</v>
      </c>
      <c r="K11" s="123"/>
      <c r="L11" s="123"/>
    </row>
    <row r="12" spans="1:21" x14ac:dyDescent="0.2">
      <c r="C12" s="131"/>
      <c r="D12" s="132" t="s">
        <v>66</v>
      </c>
      <c r="E12" s="137">
        <f>$E$25/E5*E4</f>
        <v>15279.587506849313</v>
      </c>
      <c r="F12" s="137">
        <f>$E$25/F5*F4</f>
        <v>45713.52</v>
      </c>
      <c r="G12" s="137">
        <f>$E$25/G5*G4</f>
        <v>45713.52</v>
      </c>
      <c r="H12" s="137">
        <f>$E$25/H5*H4</f>
        <v>30433.932493150682</v>
      </c>
      <c r="I12" s="134">
        <f>SUM(E12:H12)</f>
        <v>137140.55999999997</v>
      </c>
      <c r="K12" s="123"/>
      <c r="L12" s="123"/>
    </row>
    <row r="13" spans="1:21" x14ac:dyDescent="0.2">
      <c r="C13" s="131"/>
      <c r="D13" s="157" t="s">
        <v>160</v>
      </c>
      <c r="E13" s="158">
        <f>SUM(E14)</f>
        <v>40811.506849315068</v>
      </c>
      <c r="F13" s="158">
        <f>SUM(F14)</f>
        <v>122100</v>
      </c>
      <c r="G13" s="158">
        <f>SUM(G14)</f>
        <v>122100</v>
      </c>
      <c r="H13" s="158">
        <f>SUM(H14)</f>
        <v>81288.493150684924</v>
      </c>
      <c r="I13" s="158">
        <f>SUM(I14)</f>
        <v>366300</v>
      </c>
      <c r="K13" s="123"/>
      <c r="L13" s="123"/>
    </row>
    <row r="14" spans="1:21" ht="13.9" customHeight="1" x14ac:dyDescent="0.2">
      <c r="C14" s="131"/>
      <c r="D14" s="132" t="s">
        <v>164</v>
      </c>
      <c r="E14" s="133">
        <f>R27/E5*E4</f>
        <v>40811.506849315068</v>
      </c>
      <c r="F14" s="133">
        <f>$R$27/F5*F4</f>
        <v>122100</v>
      </c>
      <c r="G14" s="133">
        <f>$R$27/G5*G4</f>
        <v>122100</v>
      </c>
      <c r="H14" s="133">
        <f>$R$27/H5*H4</f>
        <v>81288.493150684924</v>
      </c>
      <c r="I14" s="134">
        <f>SUM(E14:H14)</f>
        <v>366300</v>
      </c>
      <c r="K14" s="123"/>
      <c r="L14" s="123"/>
    </row>
    <row r="15" spans="1:21" x14ac:dyDescent="0.2">
      <c r="C15" s="138"/>
      <c r="D15" s="157" t="s">
        <v>28</v>
      </c>
      <c r="E15" s="158">
        <f>ROUND(E8+E13,2)</f>
        <v>92677.22</v>
      </c>
      <c r="F15" s="158">
        <f>ROUND(F8+F13,2)</f>
        <v>265752.90000000002</v>
      </c>
      <c r="G15" s="158">
        <f>ROUND(G8+G13,2)</f>
        <v>265752.90000000002</v>
      </c>
      <c r="H15" s="158">
        <f>ROUND(H8+H13,2)</f>
        <v>176925.9</v>
      </c>
      <c r="I15" s="158">
        <f>ROUND(I8+I13,2)</f>
        <v>801108.92</v>
      </c>
      <c r="K15" s="123"/>
      <c r="L15" s="123"/>
      <c r="M15" s="121"/>
      <c r="U15" s="121"/>
    </row>
    <row r="16" spans="1:21" s="150" customFormat="1" x14ac:dyDescent="0.2">
      <c r="B16" s="151"/>
      <c r="C16" s="152"/>
      <c r="D16" s="153"/>
      <c r="E16" s="154"/>
      <c r="F16" s="154"/>
      <c r="G16" s="154"/>
      <c r="H16" s="154"/>
      <c r="I16" s="154"/>
      <c r="J16" s="2"/>
      <c r="K16" s="123"/>
      <c r="L16" s="123"/>
      <c r="M16" s="155"/>
      <c r="U16" s="155"/>
    </row>
    <row r="17" spans="1:27" s="150" customFormat="1" x14ac:dyDescent="0.2">
      <c r="B17" s="151"/>
      <c r="C17" s="152"/>
      <c r="D17" s="153"/>
      <c r="E17" s="154"/>
      <c r="F17" s="154"/>
      <c r="G17" s="154"/>
      <c r="H17" s="154"/>
      <c r="I17" s="154"/>
      <c r="J17" s="2"/>
      <c r="K17" s="2"/>
      <c r="L17" s="156"/>
      <c r="M17" s="155"/>
      <c r="U17" s="155"/>
    </row>
    <row r="18" spans="1:27" s="150" customFormat="1" x14ac:dyDescent="0.2">
      <c r="B18" s="151"/>
      <c r="C18" s="152"/>
      <c r="D18" s="153"/>
      <c r="E18" s="154"/>
      <c r="F18" s="154"/>
      <c r="G18" s="154"/>
      <c r="H18" s="154"/>
      <c r="I18" s="154"/>
      <c r="J18" s="155"/>
      <c r="K18" s="155"/>
      <c r="L18" s="156"/>
      <c r="M18" s="155"/>
      <c r="U18" s="155"/>
    </row>
    <row r="19" spans="1:27" ht="15" x14ac:dyDescent="0.25">
      <c r="A19" s="197" t="s">
        <v>186</v>
      </c>
      <c r="B19" s="197"/>
      <c r="C19" s="131"/>
      <c r="F19" s="131"/>
      <c r="G19" s="2"/>
      <c r="H19" s="2"/>
      <c r="T19" s="6"/>
      <c r="U19" s="6"/>
    </row>
    <row r="20" spans="1:27" s="6" customFormat="1" ht="45" customHeight="1" x14ac:dyDescent="0.2">
      <c r="A20" s="129" t="s">
        <v>0</v>
      </c>
      <c r="B20" s="129" t="s">
        <v>37</v>
      </c>
      <c r="C20" s="129" t="s">
        <v>29</v>
      </c>
      <c r="D20" s="129" t="s">
        <v>31</v>
      </c>
      <c r="E20" s="168" t="s">
        <v>67</v>
      </c>
      <c r="F20" s="168" t="s">
        <v>27</v>
      </c>
      <c r="G20" s="169" t="s">
        <v>9</v>
      </c>
      <c r="H20" s="169" t="s">
        <v>1</v>
      </c>
      <c r="I20" s="168" t="s">
        <v>179</v>
      </c>
      <c r="J20" s="169" t="s">
        <v>9</v>
      </c>
      <c r="K20" s="169" t="s">
        <v>8</v>
      </c>
      <c r="L20" s="168" t="s">
        <v>180</v>
      </c>
      <c r="M20" s="169" t="s">
        <v>9</v>
      </c>
      <c r="N20" s="169" t="s">
        <v>130</v>
      </c>
      <c r="O20" s="168" t="s">
        <v>181</v>
      </c>
      <c r="P20" s="168" t="s">
        <v>182</v>
      </c>
      <c r="Q20" s="169" t="s">
        <v>9</v>
      </c>
      <c r="R20" s="169" t="s">
        <v>183</v>
      </c>
      <c r="S20" s="129" t="s">
        <v>40</v>
      </c>
      <c r="T20" s="129" t="s">
        <v>30</v>
      </c>
      <c r="U20" s="168" t="s">
        <v>184</v>
      </c>
      <c r="V20" s="168" t="s">
        <v>185</v>
      </c>
      <c r="W20" s="191" t="s">
        <v>198</v>
      </c>
      <c r="X20" s="191" t="s">
        <v>199</v>
      </c>
      <c r="Z20" s="139"/>
    </row>
    <row r="21" spans="1:27" s="6" customFormat="1" ht="15" x14ac:dyDescent="0.2">
      <c r="A21" s="140" t="s">
        <v>41</v>
      </c>
      <c r="B21" s="141" t="s">
        <v>42</v>
      </c>
      <c r="C21" s="141" t="s">
        <v>54</v>
      </c>
      <c r="D21" s="142" t="s">
        <v>43</v>
      </c>
      <c r="E21" s="162"/>
      <c r="F21" s="164">
        <v>300</v>
      </c>
      <c r="G21" s="162">
        <f>Perfils!$G$7</f>
        <v>81.400000000000006</v>
      </c>
      <c r="H21" s="162">
        <f>ROUND(G21*F21,2)</f>
        <v>24420</v>
      </c>
      <c r="I21" s="164">
        <f>180+15</f>
        <v>195</v>
      </c>
      <c r="J21" s="162">
        <f>Perfils!$G$12</f>
        <v>81.400000000000006</v>
      </c>
      <c r="K21" s="162">
        <f t="shared" ref="K21" si="0">ROUND(J21*I21,2)</f>
        <v>15873</v>
      </c>
      <c r="L21" s="170">
        <v>70</v>
      </c>
      <c r="M21" s="162">
        <f>Perfils!$G$16</f>
        <v>85.8</v>
      </c>
      <c r="N21" s="162">
        <f t="shared" ref="N21" si="1">ROUND(M21*L21,2)</f>
        <v>6006</v>
      </c>
      <c r="O21" s="143"/>
      <c r="P21" s="143"/>
      <c r="Q21" s="162">
        <f>Perfils!$G$21</f>
        <v>81.400000000000006</v>
      </c>
      <c r="R21" s="162"/>
      <c r="S21" s="144">
        <f>$B$2</f>
        <v>46266</v>
      </c>
      <c r="T21" s="144">
        <f>$B$3</f>
        <v>46296</v>
      </c>
      <c r="U21" s="170">
        <v>22.5</v>
      </c>
      <c r="V21" s="177">
        <f>U21*J21</f>
        <v>1831.5000000000002</v>
      </c>
      <c r="W21" s="170">
        <f>F21+I21+L21+P21</f>
        <v>565</v>
      </c>
      <c r="X21" s="177">
        <f t="shared" ref="X21:X26" si="2">H21+K21+N21+O21+R21+E21</f>
        <v>46299</v>
      </c>
      <c r="Y21" s="6" t="str">
        <f>D21</f>
        <v>Decidim Barcelona</v>
      </c>
      <c r="Z21" s="139"/>
    </row>
    <row r="22" spans="1:27" s="6" customFormat="1" ht="15" x14ac:dyDescent="0.2">
      <c r="A22" s="140" t="s">
        <v>41</v>
      </c>
      <c r="B22" s="141" t="s">
        <v>42</v>
      </c>
      <c r="C22" s="141" t="s">
        <v>55</v>
      </c>
      <c r="D22" s="142" t="s">
        <v>100</v>
      </c>
      <c r="E22" s="162"/>
      <c r="F22" s="164">
        <v>200</v>
      </c>
      <c r="G22" s="162">
        <f>Perfils!$G$7</f>
        <v>81.400000000000006</v>
      </c>
      <c r="H22" s="162">
        <f t="shared" ref="H22:H23" si="3">ROUND(G22*F22,2)</f>
        <v>16280</v>
      </c>
      <c r="I22" s="164">
        <f>85+10</f>
        <v>95</v>
      </c>
      <c r="J22" s="162">
        <f>Perfils!$G$12</f>
        <v>81.400000000000006</v>
      </c>
      <c r="K22" s="162">
        <f t="shared" ref="K22:K23" si="4">ROUND(J22*I22,2)</f>
        <v>7733</v>
      </c>
      <c r="L22" s="170">
        <v>50</v>
      </c>
      <c r="M22" s="162">
        <f>Perfils!$G$16</f>
        <v>85.8</v>
      </c>
      <c r="N22" s="162">
        <f t="shared" ref="N22:N23" si="5">ROUND(M22*L22,2)</f>
        <v>4290</v>
      </c>
      <c r="O22" s="143">
        <f>ROUND(978*1.21,2)</f>
        <v>1183.3800000000001</v>
      </c>
      <c r="P22" s="143"/>
      <c r="Q22" s="162">
        <f>Perfils!$G$21</f>
        <v>81.400000000000006</v>
      </c>
      <c r="R22" s="162"/>
      <c r="S22" s="144">
        <f>$B$2</f>
        <v>46266</v>
      </c>
      <c r="T22" s="144">
        <f>$B$3</f>
        <v>46296</v>
      </c>
      <c r="U22" s="170">
        <v>13.8</v>
      </c>
      <c r="V22" s="177">
        <f>U22*J22</f>
        <v>1123.3200000000002</v>
      </c>
      <c r="W22" s="170">
        <f t="shared" ref="W22:W26" si="6">F22+I22+L22+P22</f>
        <v>345</v>
      </c>
      <c r="X22" s="177">
        <f t="shared" si="2"/>
        <v>29486.38</v>
      </c>
      <c r="Y22" s="6" t="str">
        <f>D22</f>
        <v>Decidim BCN Organitzacions</v>
      </c>
      <c r="Z22" s="139"/>
    </row>
    <row r="23" spans="1:27" s="6" customFormat="1" ht="15" x14ac:dyDescent="0.2">
      <c r="A23" s="140" t="s">
        <v>41</v>
      </c>
      <c r="B23" s="141" t="s">
        <v>42</v>
      </c>
      <c r="C23" s="141" t="s">
        <v>56</v>
      </c>
      <c r="D23" s="142" t="s">
        <v>104</v>
      </c>
      <c r="E23" s="162"/>
      <c r="F23" s="164">
        <v>115</v>
      </c>
      <c r="G23" s="162">
        <f>Perfils!$G$7</f>
        <v>81.400000000000006</v>
      </c>
      <c r="H23" s="162">
        <f t="shared" si="3"/>
        <v>9361</v>
      </c>
      <c r="I23" s="164">
        <f>40+10</f>
        <v>50</v>
      </c>
      <c r="J23" s="162">
        <f>Perfils!$G$12</f>
        <v>81.400000000000006</v>
      </c>
      <c r="K23" s="162">
        <f t="shared" si="4"/>
        <v>4070</v>
      </c>
      <c r="L23" s="170">
        <v>30</v>
      </c>
      <c r="M23" s="162">
        <f>Perfils!$G$16</f>
        <v>85.8</v>
      </c>
      <c r="N23" s="162">
        <f t="shared" si="5"/>
        <v>2574</v>
      </c>
      <c r="O23" s="143"/>
      <c r="P23" s="143"/>
      <c r="Q23" s="162">
        <f>Perfils!$G$21</f>
        <v>81.400000000000006</v>
      </c>
      <c r="R23" s="162"/>
      <c r="S23" s="144">
        <f>$B$2</f>
        <v>46266</v>
      </c>
      <c r="T23" s="144">
        <f>$B$3</f>
        <v>46296</v>
      </c>
      <c r="U23" s="170">
        <v>8</v>
      </c>
      <c r="V23" s="177">
        <f>U23*J23</f>
        <v>651.20000000000005</v>
      </c>
      <c r="W23" s="170">
        <f t="shared" si="6"/>
        <v>195</v>
      </c>
      <c r="X23" s="177">
        <f t="shared" si="2"/>
        <v>16005</v>
      </c>
      <c r="Y23" s="6" t="str">
        <f>D23</f>
        <v>Metadecidim</v>
      </c>
      <c r="Z23" s="139"/>
    </row>
    <row r="24" spans="1:27" s="6" customFormat="1" ht="15" x14ac:dyDescent="0.2">
      <c r="A24" s="140" t="s">
        <v>41</v>
      </c>
      <c r="B24" s="141" t="s">
        <v>42</v>
      </c>
      <c r="C24" s="141" t="s">
        <v>57</v>
      </c>
      <c r="D24" s="142" t="s">
        <v>101</v>
      </c>
      <c r="E24" s="162"/>
      <c r="F24" s="165">
        <v>35</v>
      </c>
      <c r="G24" s="162">
        <f>Perfils!$G$7</f>
        <v>81.400000000000006</v>
      </c>
      <c r="H24" s="162">
        <f t="shared" ref="H24" si="7">ROUND(G24*F24,2)</f>
        <v>2849</v>
      </c>
      <c r="I24" s="165">
        <f>20+10</f>
        <v>30</v>
      </c>
      <c r="J24" s="162">
        <f>Perfils!$G$12</f>
        <v>81.400000000000006</v>
      </c>
      <c r="K24" s="162">
        <f t="shared" ref="K24" si="8">ROUND(J24*I24,2)</f>
        <v>2442</v>
      </c>
      <c r="L24" s="170">
        <v>10</v>
      </c>
      <c r="M24" s="162">
        <f>Perfils!$G$16</f>
        <v>85.8</v>
      </c>
      <c r="N24" s="162">
        <f t="shared" ref="N24" si="9">ROUND(M24*L24,2)</f>
        <v>858</v>
      </c>
      <c r="O24" s="143"/>
      <c r="P24" s="143"/>
      <c r="Q24" s="162">
        <f>Perfils!$G$21</f>
        <v>81.400000000000006</v>
      </c>
      <c r="R24" s="162"/>
      <c r="S24" s="144">
        <f>$B$2</f>
        <v>46266</v>
      </c>
      <c r="T24" s="144">
        <f>$B$3</f>
        <v>46296</v>
      </c>
      <c r="U24" s="170">
        <v>3</v>
      </c>
      <c r="V24" s="177">
        <f>U24*J24</f>
        <v>244.20000000000002</v>
      </c>
      <c r="W24" s="170">
        <f t="shared" si="6"/>
        <v>75</v>
      </c>
      <c r="X24" s="177">
        <f t="shared" si="2"/>
        <v>6149</v>
      </c>
      <c r="Y24" s="6" t="str">
        <f>D24</f>
        <v>Decidim RRHH</v>
      </c>
      <c r="Z24" s="139"/>
    </row>
    <row r="25" spans="1:27" s="6" customFormat="1" ht="12.6" customHeight="1" x14ac:dyDescent="0.2">
      <c r="A25" s="140" t="s">
        <v>41</v>
      </c>
      <c r="B25" s="141" t="s">
        <v>42</v>
      </c>
      <c r="C25" s="141" t="s">
        <v>102</v>
      </c>
      <c r="D25" s="142" t="s">
        <v>66</v>
      </c>
      <c r="E25" s="163">
        <f>ROUND(+Infraestructura!R29,2)</f>
        <v>45713.52</v>
      </c>
      <c r="F25" s="166"/>
      <c r="G25" s="162"/>
      <c r="H25" s="162"/>
      <c r="I25" s="166"/>
      <c r="J25" s="162"/>
      <c r="K25" s="162"/>
      <c r="L25" s="170"/>
      <c r="M25" s="162"/>
      <c r="N25" s="162"/>
      <c r="O25" s="143"/>
      <c r="P25" s="143"/>
      <c r="Q25" s="162">
        <f>Perfils!$G$21</f>
        <v>81.400000000000006</v>
      </c>
      <c r="R25" s="162"/>
      <c r="S25" s="144"/>
      <c r="T25" s="144"/>
      <c r="U25" s="170"/>
      <c r="V25" s="145"/>
      <c r="W25" s="170"/>
      <c r="X25" s="177">
        <f t="shared" si="2"/>
        <v>45713.52</v>
      </c>
      <c r="Y25" s="6" t="str">
        <f t="shared" ref="Y25:Y26" si="10">D25</f>
        <v>Allotjament d’aplicacions web (Hosting DECIDIM)</v>
      </c>
      <c r="Z25" s="139"/>
      <c r="AA25" s="139"/>
    </row>
    <row r="26" spans="1:27" s="6" customFormat="1" ht="14.1" customHeight="1" x14ac:dyDescent="0.2">
      <c r="A26" s="140" t="s">
        <v>41</v>
      </c>
      <c r="B26" s="141" t="s">
        <v>42</v>
      </c>
      <c r="C26" s="141" t="s">
        <v>165</v>
      </c>
      <c r="D26" s="142" t="s">
        <v>166</v>
      </c>
      <c r="E26" s="161"/>
      <c r="F26" s="167"/>
      <c r="G26" s="161"/>
      <c r="H26" s="162"/>
      <c r="I26" s="167"/>
      <c r="J26" s="162"/>
      <c r="K26" s="162"/>
      <c r="L26" s="170"/>
      <c r="M26" s="162"/>
      <c r="N26" s="162"/>
      <c r="O26" s="143"/>
      <c r="P26" s="170">
        <v>1500</v>
      </c>
      <c r="Q26" s="162">
        <f>Perfils!$G$21</f>
        <v>81.400000000000006</v>
      </c>
      <c r="R26" s="162">
        <f>ROUND(Q26*P26,2)</f>
        <v>122100</v>
      </c>
      <c r="S26" s="146"/>
      <c r="T26" s="144"/>
      <c r="U26" s="170"/>
      <c r="V26" s="145"/>
      <c r="W26" s="170">
        <f t="shared" si="6"/>
        <v>1500</v>
      </c>
      <c r="X26" s="177">
        <f t="shared" si="2"/>
        <v>122100</v>
      </c>
      <c r="Y26" s="6" t="str">
        <f t="shared" si="10"/>
        <v>Decidim</v>
      </c>
    </row>
    <row r="27" spans="1:27" x14ac:dyDescent="0.2">
      <c r="A27" s="171"/>
      <c r="B27" s="171"/>
      <c r="C27" s="171"/>
      <c r="D27" s="171" t="s">
        <v>10</v>
      </c>
      <c r="E27" s="172">
        <f>SUM(E21:E26)</f>
        <v>45713.52</v>
      </c>
      <c r="F27" s="176">
        <f>SUM(F21:F26)</f>
        <v>650</v>
      </c>
      <c r="G27" s="174"/>
      <c r="H27" s="172">
        <f>SUM(H21:H26)</f>
        <v>52910</v>
      </c>
      <c r="I27" s="173">
        <f>SUM(I21:I26)</f>
        <v>370</v>
      </c>
      <c r="J27" s="175"/>
      <c r="K27" s="172">
        <f>SUM(K21:K26)</f>
        <v>30118</v>
      </c>
      <c r="L27" s="173">
        <f>SUM(L21:L26)</f>
        <v>160</v>
      </c>
      <c r="M27" s="174"/>
      <c r="N27" s="172">
        <f>SUM(N21:N26)</f>
        <v>13728</v>
      </c>
      <c r="O27" s="172">
        <f>SUM(O21:O26)</f>
        <v>1183.3800000000001</v>
      </c>
      <c r="P27" s="173">
        <f>SUM(P21:P26)</f>
        <v>1500</v>
      </c>
      <c r="Q27" s="172"/>
      <c r="R27" s="172">
        <f>SUM(R21:R26)</f>
        <v>122100</v>
      </c>
      <c r="S27" s="174"/>
      <c r="T27" s="174"/>
      <c r="U27" s="173">
        <f>SUM(U21:U26)</f>
        <v>47.3</v>
      </c>
      <c r="V27" s="172">
        <f>SUM(V21:V26)</f>
        <v>3850.2200000000003</v>
      </c>
      <c r="W27" s="173">
        <f>SUM(W21:W26)</f>
        <v>2680</v>
      </c>
      <c r="X27" s="172">
        <f>SUM(X21:X26)</f>
        <v>265752.90000000002</v>
      </c>
      <c r="Y27" s="147"/>
      <c r="Z27" s="147"/>
      <c r="AA27" s="147"/>
    </row>
    <row r="28" spans="1:27" x14ac:dyDescent="0.2">
      <c r="C28" s="2"/>
      <c r="D28" s="122"/>
      <c r="E28" s="2"/>
      <c r="F28" s="2"/>
      <c r="G28" s="2"/>
      <c r="H28" s="134"/>
      <c r="S28" s="147"/>
      <c r="T28" s="147"/>
      <c r="V28" s="148"/>
      <c r="W28" s="148"/>
      <c r="X28" s="148"/>
    </row>
    <row r="29" spans="1:27" x14ac:dyDescent="0.2">
      <c r="A29" s="134"/>
      <c r="B29" s="122"/>
      <c r="C29" s="2"/>
      <c r="D29" s="122"/>
      <c r="E29" s="2"/>
      <c r="F29" s="2"/>
      <c r="G29" s="2"/>
      <c r="H29" s="190"/>
      <c r="I29" s="149"/>
      <c r="K29" s="190"/>
      <c r="N29" s="190"/>
      <c r="O29" s="190"/>
    </row>
    <row r="30" spans="1:27" ht="15.75" x14ac:dyDescent="0.25">
      <c r="C30" s="131"/>
      <c r="F30" s="195"/>
      <c r="G30" s="134"/>
      <c r="H30" s="2"/>
    </row>
    <row r="31" spans="1:27" x14ac:dyDescent="0.2">
      <c r="C31" s="131"/>
      <c r="F31" s="131"/>
      <c r="G31" s="2"/>
      <c r="H31" s="190"/>
      <c r="I31" s="190"/>
      <c r="J31" s="190"/>
      <c r="K31" s="190"/>
      <c r="L31" s="190"/>
      <c r="M31" s="190"/>
      <c r="N31" s="190"/>
    </row>
    <row r="32" spans="1:27" x14ac:dyDescent="0.2">
      <c r="A32" s="193"/>
      <c r="B32" s="192"/>
      <c r="C32" s="192"/>
    </row>
    <row r="33" spans="1:3" x14ac:dyDescent="0.2">
      <c r="A33" s="193"/>
      <c r="C33" s="192"/>
    </row>
    <row r="36" spans="1:3" x14ac:dyDescent="0.2">
      <c r="A36" s="193"/>
      <c r="C36" s="192"/>
    </row>
    <row r="37" spans="1:3" x14ac:dyDescent="0.2">
      <c r="A37" s="193"/>
      <c r="C37" s="192"/>
    </row>
  </sheetData>
  <sheetProtection insertColumns="0" insertRows="0" sort="0" pivotTables="0"/>
  <mergeCells count="2">
    <mergeCell ref="A1:B1"/>
    <mergeCell ref="A19:B19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46" r:id="rId4" name="Control 22">
          <controlPr defaultSize="0" r:id="rId5">
            <anchor moveWithCells="1">
              <from>
                <xdr:col>0</xdr:col>
                <xdr:colOff>171450</xdr:colOff>
                <xdr:row>29</xdr:row>
                <xdr:rowOff>0</xdr:rowOff>
              </from>
              <to>
                <xdr:col>0</xdr:col>
                <xdr:colOff>952500</xdr:colOff>
                <xdr:row>29</xdr:row>
                <xdr:rowOff>114300</xdr:rowOff>
              </to>
            </anchor>
          </controlPr>
        </control>
      </mc:Choice>
      <mc:Fallback>
        <control shapeId="1046" r:id="rId4" name="Control 22"/>
      </mc:Fallback>
    </mc:AlternateContent>
    <mc:AlternateContent xmlns:mc="http://schemas.openxmlformats.org/markup-compatibility/2006">
      <mc:Choice Requires="x14">
        <control shapeId="1042" r:id="rId6" name="Control 18">
          <controlPr defaultSize="0" r:id="rId7">
            <anchor moveWithCells="1">
              <from>
                <xdr:col>0</xdr:col>
                <xdr:colOff>171450</xdr:colOff>
                <xdr:row>29</xdr:row>
                <xdr:rowOff>0</xdr:rowOff>
              </from>
              <to>
                <xdr:col>0</xdr:col>
                <xdr:colOff>952500</xdr:colOff>
                <xdr:row>29</xdr:row>
                <xdr:rowOff>114300</xdr:rowOff>
              </to>
            </anchor>
          </controlPr>
        </control>
      </mc:Choice>
      <mc:Fallback>
        <control shapeId="1042" r:id="rId6" name="Control 18"/>
      </mc:Fallback>
    </mc:AlternateContent>
    <mc:AlternateContent xmlns:mc="http://schemas.openxmlformats.org/markup-compatibility/2006">
      <mc:Choice Requires="x14">
        <control shapeId="1038" r:id="rId8" name="Control 14">
          <controlPr defaultSize="0" r:id="rId9">
            <anchor moveWithCells="1">
              <from>
                <xdr:col>0</xdr:col>
                <xdr:colOff>171450</xdr:colOff>
                <xdr:row>29</xdr:row>
                <xdr:rowOff>0</xdr:rowOff>
              </from>
              <to>
                <xdr:col>0</xdr:col>
                <xdr:colOff>952500</xdr:colOff>
                <xdr:row>29</xdr:row>
                <xdr:rowOff>114300</xdr:rowOff>
              </to>
            </anchor>
          </controlPr>
        </control>
      </mc:Choice>
      <mc:Fallback>
        <control shapeId="1038" r:id="rId8" name="Control 14"/>
      </mc:Fallback>
    </mc:AlternateContent>
    <mc:AlternateContent xmlns:mc="http://schemas.openxmlformats.org/markup-compatibility/2006">
      <mc:Choice Requires="x14">
        <control shapeId="1034" r:id="rId10" name="Control 10">
          <controlPr defaultSize="0" r:id="rId11">
            <anchor moveWithCells="1">
              <from>
                <xdr:col>0</xdr:col>
                <xdr:colOff>171450</xdr:colOff>
                <xdr:row>29</xdr:row>
                <xdr:rowOff>0</xdr:rowOff>
              </from>
              <to>
                <xdr:col>0</xdr:col>
                <xdr:colOff>952500</xdr:colOff>
                <xdr:row>29</xdr:row>
                <xdr:rowOff>114300</xdr:rowOff>
              </to>
            </anchor>
          </controlPr>
        </control>
      </mc:Choice>
      <mc:Fallback>
        <control shapeId="1034" r:id="rId10" name="Control 10"/>
      </mc:Fallback>
    </mc:AlternateContent>
    <mc:AlternateContent xmlns:mc="http://schemas.openxmlformats.org/markup-compatibility/2006">
      <mc:Choice Requires="x14">
        <control shapeId="1030" r:id="rId12" name="Control 6">
          <controlPr defaultSize="0" r:id="rId13">
            <anchor moveWithCells="1">
              <from>
                <xdr:col>0</xdr:col>
                <xdr:colOff>171450</xdr:colOff>
                <xdr:row>29</xdr:row>
                <xdr:rowOff>0</xdr:rowOff>
              </from>
              <to>
                <xdr:col>0</xdr:col>
                <xdr:colOff>952500</xdr:colOff>
                <xdr:row>29</xdr:row>
                <xdr:rowOff>114300</xdr:rowOff>
              </to>
            </anchor>
          </controlPr>
        </control>
      </mc:Choice>
      <mc:Fallback>
        <control shapeId="1030" r:id="rId12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showGridLines="0" zoomScale="80" zoomScaleNormal="80" workbookViewId="0">
      <selection activeCell="E28" sqref="E28"/>
    </sheetView>
  </sheetViews>
  <sheetFormatPr defaultColWidth="11.42578125" defaultRowHeight="12.75" x14ac:dyDescent="0.2"/>
  <cols>
    <col min="1" max="1" width="16.5703125" style="2" customWidth="1"/>
    <col min="2" max="2" width="24.28515625" style="2" bestFit="1" customWidth="1"/>
    <col min="3" max="3" width="55.7109375" style="2" bestFit="1" customWidth="1"/>
    <col min="4" max="4" width="11.42578125" style="2" bestFit="1" customWidth="1"/>
    <col min="5" max="5" width="13.28515625" style="2" customWidth="1"/>
    <col min="6" max="6" width="17.5703125" style="2" bestFit="1" customWidth="1"/>
    <col min="7" max="7" width="15.28515625" style="2" bestFit="1" customWidth="1"/>
    <col min="8" max="8" width="11.42578125" style="2"/>
    <col min="9" max="9" width="16" style="2" customWidth="1"/>
    <col min="10" max="10" width="30.5703125" style="2" bestFit="1" customWidth="1"/>
    <col min="11" max="16384" width="11.42578125" style="2"/>
  </cols>
  <sheetData>
    <row r="1" spans="2:8" ht="12" customHeight="1" x14ac:dyDescent="0.2">
      <c r="B1" s="91"/>
    </row>
    <row r="2" spans="2:8" ht="35.25" customHeight="1" x14ac:dyDescent="0.2">
      <c r="B2" s="92" t="s">
        <v>2</v>
      </c>
      <c r="C2" s="92" t="s">
        <v>3</v>
      </c>
      <c r="D2" s="92" t="s">
        <v>4</v>
      </c>
      <c r="E2" s="93" t="s">
        <v>154</v>
      </c>
      <c r="F2" s="93" t="s">
        <v>153</v>
      </c>
      <c r="G2" s="93" t="s">
        <v>151</v>
      </c>
    </row>
    <row r="3" spans="2:8" ht="15" customHeight="1" x14ac:dyDescent="0.2">
      <c r="B3" s="202" t="s">
        <v>5</v>
      </c>
      <c r="C3" s="97" t="s">
        <v>39</v>
      </c>
      <c r="D3" s="98">
        <v>0.1</v>
      </c>
      <c r="E3" s="99">
        <f>$E$28</f>
        <v>84.326446280991732</v>
      </c>
      <c r="F3" s="99">
        <f>E3*D3</f>
        <v>8.4326446280991743</v>
      </c>
      <c r="G3" s="99">
        <f>F3*1.21</f>
        <v>10.2035</v>
      </c>
    </row>
    <row r="4" spans="2:8" x14ac:dyDescent="0.2">
      <c r="B4" s="202"/>
      <c r="C4" s="97" t="s">
        <v>137</v>
      </c>
      <c r="D4" s="98">
        <v>0.1</v>
      </c>
      <c r="E4" s="99">
        <f>$E$29</f>
        <v>79.78</v>
      </c>
      <c r="F4" s="99">
        <f t="shared" ref="F4:F6" si="0">E4*D4</f>
        <v>7.9780000000000006</v>
      </c>
      <c r="G4" s="99">
        <f t="shared" ref="G4:G6" si="1">F4*1.21</f>
        <v>9.6533800000000003</v>
      </c>
    </row>
    <row r="5" spans="2:8" x14ac:dyDescent="0.2">
      <c r="B5" s="202"/>
      <c r="C5" s="97" t="s">
        <v>138</v>
      </c>
      <c r="D5" s="98">
        <v>0.6</v>
      </c>
      <c r="E5" s="99">
        <f>$E$30</f>
        <v>64.239999999999995</v>
      </c>
      <c r="F5" s="99">
        <f t="shared" si="0"/>
        <v>38.543999999999997</v>
      </c>
      <c r="G5" s="99">
        <f t="shared" si="1"/>
        <v>46.638239999999996</v>
      </c>
    </row>
    <row r="6" spans="2:8" x14ac:dyDescent="0.2">
      <c r="B6" s="202"/>
      <c r="C6" s="97" t="s">
        <v>152</v>
      </c>
      <c r="D6" s="98">
        <v>0.2</v>
      </c>
      <c r="E6" s="99">
        <f>$E$31</f>
        <v>61.6</v>
      </c>
      <c r="F6" s="99">
        <f t="shared" si="0"/>
        <v>12.32</v>
      </c>
      <c r="G6" s="99">
        <f t="shared" si="1"/>
        <v>14.9072</v>
      </c>
    </row>
    <row r="7" spans="2:8" x14ac:dyDescent="0.2">
      <c r="B7" s="202"/>
      <c r="C7" s="201" t="s">
        <v>11</v>
      </c>
      <c r="D7" s="201"/>
      <c r="E7" s="201"/>
      <c r="F7" s="94">
        <f>ROUND(SUM(F3:F5),2)</f>
        <v>54.95</v>
      </c>
      <c r="G7" s="94">
        <f>ROUND(SUM(G3:G6),2)</f>
        <v>81.400000000000006</v>
      </c>
      <c r="H7" s="95">
        <f>SUM(D3:D6)</f>
        <v>1</v>
      </c>
    </row>
    <row r="8" spans="2:8" x14ac:dyDescent="0.2">
      <c r="B8" s="202" t="s">
        <v>7</v>
      </c>
      <c r="C8" s="97" t="s">
        <v>39</v>
      </c>
      <c r="D8" s="98">
        <v>0.1</v>
      </c>
      <c r="E8" s="99">
        <f>$E$28</f>
        <v>84.326446280991732</v>
      </c>
      <c r="F8" s="99">
        <f>E8*D8</f>
        <v>8.4326446280991743</v>
      </c>
      <c r="G8" s="99">
        <f>F8*1.21</f>
        <v>10.2035</v>
      </c>
    </row>
    <row r="9" spans="2:8" x14ac:dyDescent="0.2">
      <c r="B9" s="202"/>
      <c r="C9" s="97" t="s">
        <v>137</v>
      </c>
      <c r="D9" s="98">
        <v>0.1</v>
      </c>
      <c r="E9" s="99">
        <f>$E$29</f>
        <v>79.78</v>
      </c>
      <c r="F9" s="99">
        <f t="shared" ref="F9:F11" si="2">E9*D9</f>
        <v>7.9780000000000006</v>
      </c>
      <c r="G9" s="99">
        <f t="shared" ref="G9:G11" si="3">F9*1.21</f>
        <v>9.6533800000000003</v>
      </c>
    </row>
    <row r="10" spans="2:8" x14ac:dyDescent="0.2">
      <c r="B10" s="202"/>
      <c r="C10" s="97" t="s">
        <v>138</v>
      </c>
      <c r="D10" s="98">
        <v>0.6</v>
      </c>
      <c r="E10" s="99">
        <f>$E$30</f>
        <v>64.239999999999995</v>
      </c>
      <c r="F10" s="99">
        <f t="shared" si="2"/>
        <v>38.543999999999997</v>
      </c>
      <c r="G10" s="99">
        <f t="shared" si="3"/>
        <v>46.638239999999996</v>
      </c>
    </row>
    <row r="11" spans="2:8" x14ac:dyDescent="0.2">
      <c r="B11" s="202"/>
      <c r="C11" s="97" t="s">
        <v>152</v>
      </c>
      <c r="D11" s="98">
        <v>0.2</v>
      </c>
      <c r="E11" s="99">
        <f>$E$31</f>
        <v>61.6</v>
      </c>
      <c r="F11" s="99">
        <f t="shared" si="2"/>
        <v>12.32</v>
      </c>
      <c r="G11" s="99">
        <f t="shared" si="3"/>
        <v>14.9072</v>
      </c>
    </row>
    <row r="12" spans="2:8" x14ac:dyDescent="0.2">
      <c r="B12" s="202"/>
      <c r="C12" s="201" t="s">
        <v>11</v>
      </c>
      <c r="D12" s="201"/>
      <c r="E12" s="201"/>
      <c r="F12" s="94">
        <f>ROUND(SUM(F8:F10),2)</f>
        <v>54.95</v>
      </c>
      <c r="G12" s="94">
        <f>ROUND(SUM(G8:G11),2)</f>
        <v>81.400000000000006</v>
      </c>
      <c r="H12" s="95">
        <f>SUM(D8:D11)</f>
        <v>1</v>
      </c>
    </row>
    <row r="13" spans="2:8" x14ac:dyDescent="0.2">
      <c r="B13" s="202" t="s">
        <v>6</v>
      </c>
      <c r="C13" s="97" t="s">
        <v>39</v>
      </c>
      <c r="D13" s="98">
        <v>0.1</v>
      </c>
      <c r="E13" s="99">
        <f>$E$28</f>
        <v>84.326446280991732</v>
      </c>
      <c r="F13" s="99">
        <f>E13*D13</f>
        <v>8.4326446280991743</v>
      </c>
      <c r="G13" s="99">
        <f>F13*1.21</f>
        <v>10.2035</v>
      </c>
    </row>
    <row r="14" spans="2:8" x14ac:dyDescent="0.2">
      <c r="B14" s="202"/>
      <c r="C14" s="97" t="s">
        <v>137</v>
      </c>
      <c r="D14" s="98">
        <v>0.3</v>
      </c>
      <c r="E14" s="99">
        <f>$E$29</f>
        <v>79.78</v>
      </c>
      <c r="F14" s="99">
        <f t="shared" ref="F14:F15" si="4">E14*D14</f>
        <v>23.934000000000001</v>
      </c>
      <c r="G14" s="99">
        <f t="shared" ref="G14:G15" si="5">F14*1.21</f>
        <v>28.960139999999999</v>
      </c>
    </row>
    <row r="15" spans="2:8" x14ac:dyDescent="0.2">
      <c r="B15" s="202"/>
      <c r="C15" s="97" t="s">
        <v>138</v>
      </c>
      <c r="D15" s="98">
        <v>0.6</v>
      </c>
      <c r="E15" s="99">
        <f>$E$30</f>
        <v>64.239999999999995</v>
      </c>
      <c r="F15" s="99">
        <f t="shared" si="4"/>
        <v>38.543999999999997</v>
      </c>
      <c r="G15" s="99">
        <f t="shared" si="5"/>
        <v>46.638239999999996</v>
      </c>
    </row>
    <row r="16" spans="2:8" x14ac:dyDescent="0.2">
      <c r="B16" s="202"/>
      <c r="C16" s="201" t="s">
        <v>11</v>
      </c>
      <c r="D16" s="201"/>
      <c r="E16" s="201"/>
      <c r="F16" s="94">
        <f>ROUND(SUM(F13:F15),2)</f>
        <v>70.91</v>
      </c>
      <c r="G16" s="94">
        <f>ROUND(SUM(G13:G15),2)</f>
        <v>85.8</v>
      </c>
      <c r="H16" s="95">
        <f>SUM(D13:D15)</f>
        <v>1</v>
      </c>
    </row>
    <row r="17" spans="2:8" x14ac:dyDescent="0.2">
      <c r="B17" s="198" t="s">
        <v>175</v>
      </c>
      <c r="C17" s="97" t="s">
        <v>39</v>
      </c>
      <c r="D17" s="98">
        <v>0.1</v>
      </c>
      <c r="E17" s="99">
        <f>$E$28</f>
        <v>84.326446280991732</v>
      </c>
      <c r="F17" s="99">
        <f>E17*D17</f>
        <v>8.4326446280991743</v>
      </c>
      <c r="G17" s="99">
        <f>F17*1.21</f>
        <v>10.2035</v>
      </c>
    </row>
    <row r="18" spans="2:8" x14ac:dyDescent="0.2">
      <c r="B18" s="199"/>
      <c r="C18" s="97" t="s">
        <v>137</v>
      </c>
      <c r="D18" s="98">
        <v>0.1</v>
      </c>
      <c r="E18" s="99">
        <f>$E$29</f>
        <v>79.78</v>
      </c>
      <c r="F18" s="99">
        <f t="shared" ref="F18:F19" si="6">E18*D18</f>
        <v>7.9780000000000006</v>
      </c>
      <c r="G18" s="99">
        <f t="shared" ref="G18:G19" si="7">F18*1.21</f>
        <v>9.6533800000000003</v>
      </c>
    </row>
    <row r="19" spans="2:8" x14ac:dyDescent="0.2">
      <c r="B19" s="199"/>
      <c r="C19" s="97" t="s">
        <v>138</v>
      </c>
      <c r="D19" s="98">
        <v>0.6</v>
      </c>
      <c r="E19" s="99">
        <f>$E$30</f>
        <v>64.239999999999995</v>
      </c>
      <c r="F19" s="99">
        <f t="shared" si="6"/>
        <v>38.543999999999997</v>
      </c>
      <c r="G19" s="99">
        <f t="shared" si="7"/>
        <v>46.638239999999996</v>
      </c>
    </row>
    <row r="20" spans="2:8" x14ac:dyDescent="0.2">
      <c r="B20" s="199"/>
      <c r="C20" s="97" t="s">
        <v>152</v>
      </c>
      <c r="D20" s="98">
        <v>0.2</v>
      </c>
      <c r="E20" s="99">
        <f>$E$31</f>
        <v>61.6</v>
      </c>
      <c r="F20" s="99">
        <f t="shared" ref="F20" si="8">E20*D20</f>
        <v>12.32</v>
      </c>
      <c r="G20" s="99">
        <f t="shared" ref="G20" si="9">F20*1.21</f>
        <v>14.9072</v>
      </c>
    </row>
    <row r="21" spans="2:8" x14ac:dyDescent="0.2">
      <c r="B21" s="200"/>
      <c r="C21" s="201" t="s">
        <v>11</v>
      </c>
      <c r="D21" s="201"/>
      <c r="E21" s="201"/>
      <c r="F21" s="94">
        <f>ROUND(SUM(F17:F20),2)</f>
        <v>67.27</v>
      </c>
      <c r="G21" s="94">
        <f>ROUND(SUM(G17:G20),2)</f>
        <v>81.400000000000006</v>
      </c>
      <c r="H21" s="95">
        <f>SUM(D17:D20)</f>
        <v>1</v>
      </c>
    </row>
    <row r="27" spans="2:8" ht="25.5" x14ac:dyDescent="0.2">
      <c r="C27" s="96" t="s">
        <v>3</v>
      </c>
      <c r="D27" s="96" t="s">
        <v>135</v>
      </c>
      <c r="E27" s="96" t="s">
        <v>135</v>
      </c>
      <c r="F27" s="96" t="s">
        <v>21</v>
      </c>
      <c r="G27" s="96" t="s">
        <v>136</v>
      </c>
    </row>
    <row r="28" spans="2:8" x14ac:dyDescent="0.2">
      <c r="C28" s="100" t="s">
        <v>39</v>
      </c>
      <c r="D28" s="101">
        <v>66.17</v>
      </c>
      <c r="E28" s="102">
        <v>84.326446280991732</v>
      </c>
      <c r="F28" s="102">
        <f>E28*0.21</f>
        <v>17.708553719008265</v>
      </c>
      <c r="G28" s="102">
        <f>F28+E28</f>
        <v>102.035</v>
      </c>
    </row>
    <row r="29" spans="2:8" x14ac:dyDescent="0.2">
      <c r="C29" s="100" t="s">
        <v>137</v>
      </c>
      <c r="D29" s="101">
        <v>60.67</v>
      </c>
      <c r="E29" s="102">
        <v>79.78</v>
      </c>
      <c r="F29" s="102">
        <f>E29*0.21</f>
        <v>16.753799999999998</v>
      </c>
      <c r="G29" s="102">
        <f>F29+E29</f>
        <v>96.533799999999999</v>
      </c>
    </row>
    <row r="30" spans="2:8" x14ac:dyDescent="0.2">
      <c r="C30" s="100" t="s">
        <v>138</v>
      </c>
      <c r="D30" s="101">
        <v>47.33</v>
      </c>
      <c r="E30" s="102">
        <v>64.239999999999995</v>
      </c>
      <c r="F30" s="102">
        <f>E30*0.21</f>
        <v>13.490399999999999</v>
      </c>
      <c r="G30" s="102">
        <f>F30+E30</f>
        <v>77.730399999999989</v>
      </c>
    </row>
    <row r="31" spans="2:8" x14ac:dyDescent="0.2">
      <c r="C31" s="100" t="s">
        <v>152</v>
      </c>
      <c r="D31" s="101">
        <v>54.5</v>
      </c>
      <c r="E31" s="102">
        <v>61.6</v>
      </c>
      <c r="F31" s="102">
        <f>E31*0.21</f>
        <v>12.936</v>
      </c>
      <c r="G31" s="102">
        <f>F31+E31</f>
        <v>74.536000000000001</v>
      </c>
    </row>
    <row r="32" spans="2:8" x14ac:dyDescent="0.2">
      <c r="D32" s="103">
        <v>2021</v>
      </c>
      <c r="E32" s="103">
        <v>2024</v>
      </c>
      <c r="F32" s="104"/>
      <c r="G32" s="104"/>
    </row>
    <row r="33" spans="5:5" x14ac:dyDescent="0.2">
      <c r="E33" s="2" t="s">
        <v>163</v>
      </c>
    </row>
  </sheetData>
  <mergeCells count="8">
    <mergeCell ref="B17:B21"/>
    <mergeCell ref="C21:E21"/>
    <mergeCell ref="C7:E7"/>
    <mergeCell ref="C12:E12"/>
    <mergeCell ref="C16:E16"/>
    <mergeCell ref="B3:B7"/>
    <mergeCell ref="B8:B12"/>
    <mergeCell ref="B13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1"/>
  <sheetViews>
    <sheetView showGridLines="0" tabSelected="1" zoomScale="90" zoomScaleNormal="90" workbookViewId="0">
      <selection activeCell="G32" sqref="G32"/>
    </sheetView>
  </sheetViews>
  <sheetFormatPr defaultColWidth="10.7109375" defaultRowHeight="12.75" x14ac:dyDescent="0.2"/>
  <cols>
    <col min="1" max="1" width="27.5703125" style="2" bestFit="1" customWidth="1"/>
    <col min="2" max="2" width="25.5703125" style="2" bestFit="1" customWidth="1"/>
    <col min="3" max="3" width="14.28515625" style="2" bestFit="1" customWidth="1"/>
    <col min="4" max="4" width="24.5703125" style="2" bestFit="1" customWidth="1"/>
    <col min="5" max="5" width="15.7109375" style="2" bestFit="1" customWidth="1"/>
    <col min="6" max="6" width="14.140625" style="2" bestFit="1" customWidth="1"/>
    <col min="7" max="7" width="14.7109375" style="2" bestFit="1" customWidth="1"/>
    <col min="8" max="9" width="12.42578125" style="2" bestFit="1" customWidth="1"/>
    <col min="10" max="10" width="12.7109375" style="2" bestFit="1" customWidth="1"/>
    <col min="11" max="11" width="12.42578125" style="2" bestFit="1" customWidth="1"/>
    <col min="12" max="12" width="11.42578125" style="2" bestFit="1" customWidth="1"/>
    <col min="13" max="13" width="14.5703125" style="2" bestFit="1" customWidth="1"/>
    <col min="14" max="14" width="14" style="2" bestFit="1" customWidth="1"/>
    <col min="15" max="15" width="12.42578125" style="2" bestFit="1" customWidth="1"/>
    <col min="16" max="16" width="18.85546875" style="2" bestFit="1" customWidth="1"/>
    <col min="17" max="16384" width="10.7109375" style="2"/>
  </cols>
  <sheetData>
    <row r="2" spans="1:16" x14ac:dyDescent="0.2">
      <c r="A2" s="203" t="s">
        <v>23</v>
      </c>
      <c r="B2" s="203"/>
    </row>
    <row r="4" spans="1:16" x14ac:dyDescent="0.2">
      <c r="B4" s="206">
        <v>2026</v>
      </c>
      <c r="C4" s="207"/>
      <c r="D4" s="208"/>
      <c r="E4" s="206">
        <v>2027</v>
      </c>
      <c r="F4" s="207"/>
      <c r="G4" s="208"/>
      <c r="H4" s="206">
        <v>2028</v>
      </c>
      <c r="I4" s="207"/>
      <c r="J4" s="208"/>
      <c r="K4" s="206">
        <v>2029</v>
      </c>
      <c r="L4" s="207"/>
      <c r="M4" s="208"/>
    </row>
    <row r="5" spans="1:16" x14ac:dyDescent="0.2">
      <c r="A5" s="3" t="s">
        <v>25</v>
      </c>
      <c r="B5" s="4" t="s">
        <v>17</v>
      </c>
      <c r="C5" s="5" t="s">
        <v>18</v>
      </c>
      <c r="D5" s="5" t="s">
        <v>16</v>
      </c>
      <c r="E5" s="5" t="s">
        <v>17</v>
      </c>
      <c r="F5" s="5" t="s">
        <v>18</v>
      </c>
      <c r="G5" s="5" t="s">
        <v>16</v>
      </c>
      <c r="H5" s="5" t="s">
        <v>17</v>
      </c>
      <c r="I5" s="5" t="s">
        <v>18</v>
      </c>
      <c r="J5" s="5" t="s">
        <v>16</v>
      </c>
      <c r="K5" s="5" t="s">
        <v>17</v>
      </c>
      <c r="L5" s="5" t="s">
        <v>18</v>
      </c>
      <c r="M5" s="5" t="s">
        <v>16</v>
      </c>
      <c r="N5" s="5" t="s">
        <v>32</v>
      </c>
      <c r="O5" s="5" t="s">
        <v>33</v>
      </c>
      <c r="P5" s="5" t="s">
        <v>34</v>
      </c>
    </row>
    <row r="6" spans="1:16" x14ac:dyDescent="0.2">
      <c r="A6" s="112" t="s">
        <v>5</v>
      </c>
      <c r="B6" s="24">
        <f t="shared" ref="B6:B11" si="0">D6/1.21</f>
        <v>14615.694214876035</v>
      </c>
      <c r="C6" s="24">
        <f t="shared" ref="C6:C10" si="1">D6-B6</f>
        <v>3069.2957851239662</v>
      </c>
      <c r="D6" s="24">
        <f>ROUND('Càlcul pressupost '!E9,2)</f>
        <v>17684.990000000002</v>
      </c>
      <c r="E6" s="24">
        <f>G6/1.21</f>
        <v>43727.272727272728</v>
      </c>
      <c r="F6" s="24">
        <f>G6-E6</f>
        <v>9182.7272727272721</v>
      </c>
      <c r="G6" s="24">
        <f>'Càlcul pressupost '!F9</f>
        <v>52910</v>
      </c>
      <c r="H6" s="24">
        <f t="shared" ref="H6:H10" si="2">J6/1.21</f>
        <v>43727.272727272728</v>
      </c>
      <c r="I6" s="24">
        <f>J6-H6</f>
        <v>9182.7272727272721</v>
      </c>
      <c r="J6" s="24">
        <f>'Càlcul pressupost '!G9</f>
        <v>52910</v>
      </c>
      <c r="K6" s="24">
        <f t="shared" ref="K6:K10" si="3">M6/1.21</f>
        <v>29111.578512396696</v>
      </c>
      <c r="L6" s="24">
        <f t="shared" ref="L6:L11" si="4">M6-K6</f>
        <v>6113.4314876033059</v>
      </c>
      <c r="M6" s="187">
        <f>ROUND('Càlcul pressupost '!H9,2)</f>
        <v>35225.01</v>
      </c>
      <c r="N6" s="24">
        <f t="shared" ref="N6:N10" si="5">SUM(H6,E6,B6,K6)</f>
        <v>131181.81818181818</v>
      </c>
      <c r="O6" s="24">
        <f>SUM(L6,I6,F6,C6)</f>
        <v>27548.181818181816</v>
      </c>
      <c r="P6" s="24">
        <f t="shared" ref="O6:P10" si="6">SUM(M6,J6,G6,D6)</f>
        <v>158730</v>
      </c>
    </row>
    <row r="7" spans="1:16" x14ac:dyDescent="0.2">
      <c r="A7" s="112" t="s">
        <v>7</v>
      </c>
      <c r="B7" s="24">
        <f t="shared" si="0"/>
        <v>11501.702479338843</v>
      </c>
      <c r="C7" s="24">
        <f t="shared" si="1"/>
        <v>2415.3575206611567</v>
      </c>
      <c r="D7" s="24">
        <f>ROUND('Càlcul pressupost '!E10,2)</f>
        <v>13917.06</v>
      </c>
      <c r="E7" s="24">
        <f t="shared" ref="E7:E9" si="7">G7/1.21</f>
        <v>24890.909090909088</v>
      </c>
      <c r="F7" s="24">
        <f>G7-E7</f>
        <v>5227.0909090909081</v>
      </c>
      <c r="G7" s="24">
        <f>'Càlcul pressupost '!F10</f>
        <v>30117.999999999996</v>
      </c>
      <c r="H7" s="24">
        <f t="shared" si="2"/>
        <v>24890.909090909092</v>
      </c>
      <c r="I7" s="24">
        <f>J7-H7</f>
        <v>5227.0909090909081</v>
      </c>
      <c r="J7" s="24">
        <f>'Càlcul pressupost '!G10</f>
        <v>30118</v>
      </c>
      <c r="K7" s="24">
        <f t="shared" si="3"/>
        <v>16571.206611570247</v>
      </c>
      <c r="L7" s="24">
        <f t="shared" si="4"/>
        <v>3479.9533884297525</v>
      </c>
      <c r="M7" s="187">
        <f>ROUND('Càlcul pressupost '!H10,2)</f>
        <v>20051.16</v>
      </c>
      <c r="N7" s="24">
        <f t="shared" si="5"/>
        <v>77854.727272727265</v>
      </c>
      <c r="O7" s="24">
        <f t="shared" si="6"/>
        <v>16349.492727272725</v>
      </c>
      <c r="P7" s="24">
        <f t="shared" si="6"/>
        <v>94204.22</v>
      </c>
    </row>
    <row r="8" spans="1:16" x14ac:dyDescent="0.2">
      <c r="A8" s="113" t="s">
        <v>6</v>
      </c>
      <c r="B8" s="24">
        <f t="shared" si="0"/>
        <v>4119.0743801652898</v>
      </c>
      <c r="C8" s="24">
        <f t="shared" si="1"/>
        <v>865.00561983471016</v>
      </c>
      <c r="D8" s="24">
        <f>ROUND('Càlcul pressupost '!E11,2)</f>
        <v>4984.08</v>
      </c>
      <c r="E8" s="24">
        <f t="shared" si="7"/>
        <v>12323.454545454546</v>
      </c>
      <c r="F8" s="24">
        <f>G8-E8</f>
        <v>2587.9254545454551</v>
      </c>
      <c r="G8" s="24">
        <f>'Càlcul pressupost '!F11</f>
        <v>14911.380000000001</v>
      </c>
      <c r="H8" s="24">
        <f t="shared" si="2"/>
        <v>12323.454545454546</v>
      </c>
      <c r="I8" s="24">
        <f>J8-H8</f>
        <v>2587.9254545454551</v>
      </c>
      <c r="J8" s="24">
        <f>'Càlcul pressupost '!G11</f>
        <v>14911.380000000001</v>
      </c>
      <c r="K8" s="24">
        <f t="shared" si="3"/>
        <v>8204.3801652892562</v>
      </c>
      <c r="L8" s="24">
        <f t="shared" si="4"/>
        <v>1722.9198347107431</v>
      </c>
      <c r="M8" s="187">
        <f>ROUND('Càlcul pressupost '!H11,2)</f>
        <v>9927.2999999999993</v>
      </c>
      <c r="N8" s="24">
        <f t="shared" si="5"/>
        <v>36970.36363636364</v>
      </c>
      <c r="O8" s="24">
        <f t="shared" si="6"/>
        <v>7763.7763636363634</v>
      </c>
      <c r="P8" s="24">
        <f t="shared" si="6"/>
        <v>44734.14</v>
      </c>
    </row>
    <row r="9" spans="1:16" x14ac:dyDescent="0.2">
      <c r="A9" s="112" t="s">
        <v>167</v>
      </c>
      <c r="B9" s="24">
        <f t="shared" si="0"/>
        <v>33728.520661157025</v>
      </c>
      <c r="C9" s="24">
        <f t="shared" si="1"/>
        <v>7082.9893388429773</v>
      </c>
      <c r="D9" s="24">
        <f>ROUND('Càlcul pressupost '!E14,2)</f>
        <v>40811.51</v>
      </c>
      <c r="E9" s="24">
        <f t="shared" si="7"/>
        <v>100909.09090909091</v>
      </c>
      <c r="F9" s="24">
        <f>G9-E9</f>
        <v>21190.909090909088</v>
      </c>
      <c r="G9" s="24">
        <f>'Càlcul pressupost '!F14</f>
        <v>122100</v>
      </c>
      <c r="H9" s="24">
        <f t="shared" si="2"/>
        <v>100909.09090909091</v>
      </c>
      <c r="I9" s="24">
        <f>J9-H9</f>
        <v>21190.909090909088</v>
      </c>
      <c r="J9" s="24">
        <f>'Càlcul pressupost '!G14</f>
        <v>122100</v>
      </c>
      <c r="K9" s="24">
        <f t="shared" si="3"/>
        <v>67180.570247933894</v>
      </c>
      <c r="L9" s="24">
        <f t="shared" si="4"/>
        <v>14107.919752066111</v>
      </c>
      <c r="M9" s="187">
        <f>ROUND('Càlcul pressupost '!H14,2)</f>
        <v>81288.490000000005</v>
      </c>
      <c r="N9" s="107">
        <f>SUM(H9,E9,B9,K9)</f>
        <v>302727.27272727276</v>
      </c>
      <c r="O9" s="107">
        <f>SUM(L9,I9,F9,C9)</f>
        <v>63572.727272727265</v>
      </c>
      <c r="P9" s="107">
        <f t="shared" si="6"/>
        <v>366300</v>
      </c>
    </row>
    <row r="10" spans="1:16" x14ac:dyDescent="0.2">
      <c r="A10" s="113" t="s">
        <v>50</v>
      </c>
      <c r="B10" s="24">
        <f t="shared" si="0"/>
        <v>12627.760330578512</v>
      </c>
      <c r="C10" s="24">
        <f t="shared" si="1"/>
        <v>2651.8296694214878</v>
      </c>
      <c r="D10" s="24">
        <f>ROUND('Càlcul pressupost '!E12,2)</f>
        <v>15279.59</v>
      </c>
      <c r="E10" s="24">
        <f>G10/1.21</f>
        <v>37779.768595041322</v>
      </c>
      <c r="F10" s="24">
        <f>ROUND(G10-E10,2)</f>
        <v>7933.75</v>
      </c>
      <c r="G10" s="24">
        <f>'Càlcul pressupost '!F12</f>
        <v>45713.52</v>
      </c>
      <c r="H10" s="24">
        <f t="shared" si="2"/>
        <v>37779.768595041322</v>
      </c>
      <c r="I10" s="24">
        <f>ROUND(J10-H10,2)</f>
        <v>7933.75</v>
      </c>
      <c r="J10" s="24">
        <f>'Càlcul pressupost '!G12</f>
        <v>45713.52</v>
      </c>
      <c r="K10" s="24">
        <f t="shared" si="3"/>
        <v>25152.008264462809</v>
      </c>
      <c r="L10" s="24">
        <f t="shared" si="4"/>
        <v>5281.9217355371911</v>
      </c>
      <c r="M10" s="187">
        <f>ROUND('Càlcul pressupost '!H12,2)</f>
        <v>30433.93</v>
      </c>
      <c r="N10" s="24">
        <f t="shared" si="5"/>
        <v>113339.30578512397</v>
      </c>
      <c r="O10" s="24">
        <f t="shared" ref="O10" si="8">SUM(L10,I10,F10,C10)</f>
        <v>23801.251404958679</v>
      </c>
      <c r="P10" s="24">
        <f t="shared" si="6"/>
        <v>137140.56</v>
      </c>
    </row>
    <row r="11" spans="1:16" x14ac:dyDescent="0.2">
      <c r="B11" s="20">
        <f t="shared" si="0"/>
        <v>76592.752066115718</v>
      </c>
      <c r="C11" s="20">
        <f>D11-B11</f>
        <v>16084.477933884293</v>
      </c>
      <c r="D11" s="188">
        <f t="shared" ref="D11:P11" si="9">SUM(D6:D10)</f>
        <v>92677.23000000001</v>
      </c>
      <c r="E11" s="20">
        <f>SUM(E6:E10)</f>
        <v>219630.49586776862</v>
      </c>
      <c r="F11" s="20">
        <f>G11-E11</f>
        <v>46122.404132231401</v>
      </c>
      <c r="G11" s="179">
        <f t="shared" si="9"/>
        <v>265752.90000000002</v>
      </c>
      <c r="H11" s="20">
        <f>SUM(H6:H10)</f>
        <v>219630.49586776862</v>
      </c>
      <c r="I11" s="20">
        <f>J11-H11</f>
        <v>46122.404132231401</v>
      </c>
      <c r="J11" s="20">
        <f t="shared" si="9"/>
        <v>265752.90000000002</v>
      </c>
      <c r="K11" s="20">
        <f>SUM(K6:K10)</f>
        <v>146219.74380165289</v>
      </c>
      <c r="L11" s="20">
        <f t="shared" si="4"/>
        <v>30706.146198347124</v>
      </c>
      <c r="M11" s="179">
        <f t="shared" si="9"/>
        <v>176925.89</v>
      </c>
      <c r="N11" s="20">
        <f>B11+E11+H11+K11</f>
        <v>662073.48760330584</v>
      </c>
      <c r="O11" s="20">
        <f>C11+F11+I11+L11</f>
        <v>139035.4323966942</v>
      </c>
      <c r="P11" s="20">
        <f t="shared" si="9"/>
        <v>801108.91999999993</v>
      </c>
    </row>
    <row r="12" spans="1:16" x14ac:dyDescent="0.2">
      <c r="B12" s="19"/>
      <c r="C12" s="19"/>
      <c r="D12" s="148"/>
      <c r="E12" s="189"/>
      <c r="F12" s="19"/>
      <c r="G12" s="148"/>
      <c r="H12" s="19"/>
      <c r="I12" s="19"/>
      <c r="J12" s="148"/>
      <c r="K12" s="19"/>
      <c r="L12" s="19"/>
      <c r="N12" s="19"/>
      <c r="P12" s="19"/>
    </row>
    <row r="13" spans="1:16" x14ac:dyDescent="0.2">
      <c r="A13" s="6" t="s">
        <v>22</v>
      </c>
      <c r="N13" s="19"/>
      <c r="O13" s="19"/>
      <c r="P13" s="19"/>
    </row>
    <row r="14" spans="1:16" ht="13.5" thickBot="1" x14ac:dyDescent="0.25">
      <c r="A14" s="6"/>
    </row>
    <row r="15" spans="1:16" ht="18" customHeight="1" thickBot="1" x14ac:dyDescent="0.25">
      <c r="A15" s="7" t="s">
        <v>51</v>
      </c>
      <c r="F15" s="86" t="s">
        <v>19</v>
      </c>
      <c r="G15" s="87" t="s">
        <v>170</v>
      </c>
      <c r="H15" s="87" t="s">
        <v>171</v>
      </c>
      <c r="I15" s="87" t="s">
        <v>16</v>
      </c>
      <c r="J15" s="87" t="s">
        <v>20</v>
      </c>
      <c r="K15" s="87" t="s">
        <v>21</v>
      </c>
    </row>
    <row r="16" spans="1:16" ht="14.1" customHeight="1" thickBot="1" x14ac:dyDescent="0.25">
      <c r="A16" s="7" t="s">
        <v>19</v>
      </c>
      <c r="B16" s="7" t="s">
        <v>20</v>
      </c>
      <c r="C16" s="7" t="s">
        <v>21</v>
      </c>
      <c r="D16" s="7" t="s">
        <v>16</v>
      </c>
      <c r="F16" s="88">
        <v>2026</v>
      </c>
      <c r="G16" s="85" t="s">
        <v>201</v>
      </c>
      <c r="H16" s="89" t="s">
        <v>172</v>
      </c>
      <c r="I16" s="105">
        <f>D11-D9</f>
        <v>51865.720000000008</v>
      </c>
      <c r="J16" s="105">
        <f>B11-B9</f>
        <v>42864.231404958693</v>
      </c>
      <c r="K16" s="106">
        <f t="shared" ref="K16:K23" si="10">I16-J16</f>
        <v>9001.4885950413154</v>
      </c>
    </row>
    <row r="17" spans="1:11" ht="26.25" thickBot="1" x14ac:dyDescent="0.25">
      <c r="A17" s="8">
        <v>2026</v>
      </c>
      <c r="B17" s="24">
        <f>B11</f>
        <v>76592.752066115718</v>
      </c>
      <c r="C17" s="24">
        <f>D17-B17</f>
        <v>16084.477933884278</v>
      </c>
      <c r="D17" s="194">
        <f>ROUND(B17*1.21,2)</f>
        <v>92677.23</v>
      </c>
      <c r="E17" s="19"/>
      <c r="F17" s="88">
        <v>2026</v>
      </c>
      <c r="G17" s="85" t="s">
        <v>201</v>
      </c>
      <c r="H17" s="89" t="s">
        <v>173</v>
      </c>
      <c r="I17" s="114">
        <f>D9</f>
        <v>40811.51</v>
      </c>
      <c r="J17" s="105">
        <f>B9</f>
        <v>33728.520661157025</v>
      </c>
      <c r="K17" s="106">
        <f t="shared" si="10"/>
        <v>7082.9893388429773</v>
      </c>
    </row>
    <row r="18" spans="1:11" ht="26.25" thickBot="1" x14ac:dyDescent="0.25">
      <c r="A18" s="8">
        <v>2027</v>
      </c>
      <c r="B18" s="24">
        <f>E11</f>
        <v>219630.49586776862</v>
      </c>
      <c r="C18" s="24">
        <f>D18-B18</f>
        <v>46122.404132231401</v>
      </c>
      <c r="D18" s="194">
        <f>ROUND(B18*1.21,2)</f>
        <v>265752.90000000002</v>
      </c>
      <c r="E18" s="19"/>
      <c r="F18" s="88">
        <v>2027</v>
      </c>
      <c r="G18" s="85" t="s">
        <v>174</v>
      </c>
      <c r="H18" s="89" t="s">
        <v>172</v>
      </c>
      <c r="I18" s="105">
        <f>G11-G9</f>
        <v>143652.90000000002</v>
      </c>
      <c r="J18" s="105">
        <f>E11-E9</f>
        <v>118721.40495867771</v>
      </c>
      <c r="K18" s="106">
        <f t="shared" si="10"/>
        <v>24931.495041322312</v>
      </c>
    </row>
    <row r="19" spans="1:11" ht="26.25" thickBot="1" x14ac:dyDescent="0.25">
      <c r="A19" s="8">
        <v>2028</v>
      </c>
      <c r="B19" s="24">
        <f>H11</f>
        <v>219630.49586776862</v>
      </c>
      <c r="C19" s="24">
        <f>D19-B19</f>
        <v>46122.404132231401</v>
      </c>
      <c r="D19" s="194">
        <f>ROUND(B19*1.21,2)</f>
        <v>265752.90000000002</v>
      </c>
      <c r="E19" s="19"/>
      <c r="F19" s="88">
        <v>2027</v>
      </c>
      <c r="G19" s="85" t="s">
        <v>174</v>
      </c>
      <c r="H19" s="89" t="s">
        <v>173</v>
      </c>
      <c r="I19" s="114">
        <f>G9</f>
        <v>122100</v>
      </c>
      <c r="J19" s="105">
        <f>E9</f>
        <v>100909.09090909091</v>
      </c>
      <c r="K19" s="106">
        <f t="shared" si="10"/>
        <v>21190.909090909088</v>
      </c>
    </row>
    <row r="20" spans="1:11" ht="26.25" thickBot="1" x14ac:dyDescent="0.25">
      <c r="A20" s="8">
        <v>2029</v>
      </c>
      <c r="B20" s="24">
        <f>K11</f>
        <v>146219.74380165289</v>
      </c>
      <c r="C20" s="24">
        <f>D20-B20</f>
        <v>30706.146198347124</v>
      </c>
      <c r="D20" s="194">
        <f>ROUND(B20*1.21,2)</f>
        <v>176925.89</v>
      </c>
      <c r="E20" s="178"/>
      <c r="F20" s="88">
        <v>2028</v>
      </c>
      <c r="G20" s="85" t="s">
        <v>174</v>
      </c>
      <c r="H20" s="89" t="s">
        <v>172</v>
      </c>
      <c r="I20" s="105">
        <f>J11-J9</f>
        <v>143652.90000000002</v>
      </c>
      <c r="J20" s="105">
        <f>H11-H9</f>
        <v>118721.40495867771</v>
      </c>
      <c r="K20" s="106">
        <f t="shared" si="10"/>
        <v>24931.495041322312</v>
      </c>
    </row>
    <row r="21" spans="1:11" ht="26.25" thickBot="1" x14ac:dyDescent="0.25">
      <c r="A21" s="8" t="s">
        <v>10</v>
      </c>
      <c r="B21" s="180">
        <f>SUM(B17:B20)</f>
        <v>662073.48760330584</v>
      </c>
      <c r="C21" s="24">
        <f>D21-B21</f>
        <v>139035.4323966942</v>
      </c>
      <c r="D21" s="82">
        <f>SUM(D17:D20)</f>
        <v>801108.92</v>
      </c>
      <c r="F21" s="88">
        <v>2028</v>
      </c>
      <c r="G21" s="85" t="s">
        <v>174</v>
      </c>
      <c r="H21" s="89" t="s">
        <v>173</v>
      </c>
      <c r="I21" s="114">
        <f>J9</f>
        <v>122100</v>
      </c>
      <c r="J21" s="105">
        <f>H9</f>
        <v>100909.09090909091</v>
      </c>
      <c r="K21" s="106">
        <f t="shared" si="10"/>
        <v>21190.909090909088</v>
      </c>
    </row>
    <row r="22" spans="1:11" ht="13.5" thickBot="1" x14ac:dyDescent="0.25">
      <c r="B22" s="19"/>
      <c r="C22" s="19"/>
      <c r="D22" s="237">
        <f>ROUND(+B21*1.21,2)</f>
        <v>801108.92</v>
      </c>
      <c r="F22" s="88">
        <v>2029</v>
      </c>
      <c r="G22" s="85" t="s">
        <v>202</v>
      </c>
      <c r="H22" s="89" t="s">
        <v>172</v>
      </c>
      <c r="I22" s="105">
        <f>M11-M9</f>
        <v>95637.400000000009</v>
      </c>
      <c r="J22" s="105">
        <f>K11-K9</f>
        <v>79039.173553718996</v>
      </c>
      <c r="K22" s="106">
        <f t="shared" si="10"/>
        <v>16598.226446281013</v>
      </c>
    </row>
    <row r="23" spans="1:11" ht="13.5" thickBot="1" x14ac:dyDescent="0.25">
      <c r="D23" s="31"/>
      <c r="E23" s="23"/>
      <c r="F23" s="88">
        <v>2029</v>
      </c>
      <c r="G23" s="85" t="s">
        <v>202</v>
      </c>
      <c r="H23" s="89" t="s">
        <v>173</v>
      </c>
      <c r="I23" s="114">
        <f>M9</f>
        <v>81288.490000000005</v>
      </c>
      <c r="J23" s="105">
        <f>K9</f>
        <v>67180.570247933894</v>
      </c>
      <c r="K23" s="106">
        <f t="shared" si="10"/>
        <v>14107.919752066111</v>
      </c>
    </row>
    <row r="24" spans="1:11" ht="18" customHeight="1" thickBot="1" x14ac:dyDescent="0.25">
      <c r="A24" s="7" t="s">
        <v>52</v>
      </c>
      <c r="F24" s="209" t="s">
        <v>10</v>
      </c>
      <c r="G24" s="210"/>
      <c r="H24" s="211"/>
      <c r="I24" s="90">
        <f>SUM(I16:I23)</f>
        <v>801108.92</v>
      </c>
      <c r="J24" s="90">
        <f>SUM(J16:J23)</f>
        <v>662073.48760330584</v>
      </c>
      <c r="K24" s="90">
        <f>SUM(K16:K23)</f>
        <v>139035.4323966942</v>
      </c>
    </row>
    <row r="25" spans="1:11" ht="21" customHeight="1" x14ac:dyDescent="0.2">
      <c r="A25" s="7" t="s">
        <v>19</v>
      </c>
      <c r="B25" s="7" t="s">
        <v>20</v>
      </c>
      <c r="C25" s="7" t="s">
        <v>21</v>
      </c>
      <c r="D25" s="7" t="s">
        <v>16</v>
      </c>
    </row>
    <row r="26" spans="1:11" x14ac:dyDescent="0.2">
      <c r="A26" s="8">
        <v>2026</v>
      </c>
      <c r="B26" s="21">
        <f>+B11-B9</f>
        <v>42864.231404958693</v>
      </c>
      <c r="C26" s="21">
        <f>B26*0.21</f>
        <v>9001.4885950413245</v>
      </c>
      <c r="D26" s="21">
        <f t="shared" ref="D26:D29" si="11">+B26+C26</f>
        <v>51865.720000000016</v>
      </c>
    </row>
    <row r="27" spans="1:11" x14ac:dyDescent="0.2">
      <c r="A27" s="8">
        <v>2027</v>
      </c>
      <c r="B27" s="21">
        <f>+E11-B36</f>
        <v>118721.40495867771</v>
      </c>
      <c r="C27" s="21">
        <f>+F11</f>
        <v>46122.404132231401</v>
      </c>
      <c r="D27" s="21">
        <f t="shared" si="11"/>
        <v>164843.80909090911</v>
      </c>
      <c r="G27" s="19"/>
    </row>
    <row r="28" spans="1:11" x14ac:dyDescent="0.2">
      <c r="A28" s="8">
        <v>2028</v>
      </c>
      <c r="B28" s="21">
        <f>+H11-B37</f>
        <v>118721.40495867771</v>
      </c>
      <c r="C28" s="21">
        <f>+I11</f>
        <v>46122.404132231401</v>
      </c>
      <c r="D28" s="21">
        <f t="shared" si="11"/>
        <v>164843.80909090911</v>
      </c>
    </row>
    <row r="29" spans="1:11" x14ac:dyDescent="0.2">
      <c r="A29" s="8">
        <v>2029</v>
      </c>
      <c r="B29" s="21">
        <f>+K11-B38</f>
        <v>79039.173553718996</v>
      </c>
      <c r="C29" s="21">
        <f>+L11</f>
        <v>30706.146198347124</v>
      </c>
      <c r="D29" s="21">
        <f t="shared" si="11"/>
        <v>109745.31975206612</v>
      </c>
      <c r="E29" s="23"/>
    </row>
    <row r="30" spans="1:11" x14ac:dyDescent="0.2">
      <c r="A30" s="8" t="s">
        <v>10</v>
      </c>
      <c r="B30" s="22">
        <f>SUM(B26:B29)</f>
        <v>359346.21487603313</v>
      </c>
      <c r="C30" s="22">
        <f>SUM(C26:C29)</f>
        <v>131952.44305785125</v>
      </c>
      <c r="D30" s="21">
        <f>SUM(D26:D29)</f>
        <v>491298.65793388436</v>
      </c>
      <c r="E30" s="23"/>
    </row>
    <row r="31" spans="1:11" x14ac:dyDescent="0.2">
      <c r="D31" s="22">
        <f>+B30*1.21</f>
        <v>434808.9200000001</v>
      </c>
      <c r="E31" s="23"/>
    </row>
    <row r="32" spans="1:11" ht="21.75" customHeight="1" x14ac:dyDescent="0.2">
      <c r="D32" s="31"/>
      <c r="E32" s="23"/>
    </row>
    <row r="33" spans="1:6" ht="18" customHeight="1" x14ac:dyDescent="0.2">
      <c r="A33" s="7" t="s">
        <v>53</v>
      </c>
    </row>
    <row r="34" spans="1:6" ht="21" customHeight="1" x14ac:dyDescent="0.2">
      <c r="A34" s="7" t="s">
        <v>19</v>
      </c>
      <c r="B34" s="7" t="s">
        <v>20</v>
      </c>
      <c r="C34" s="7" t="s">
        <v>21</v>
      </c>
      <c r="D34" s="7" t="s">
        <v>16</v>
      </c>
    </row>
    <row r="35" spans="1:6" x14ac:dyDescent="0.2">
      <c r="A35" s="8">
        <v>2026</v>
      </c>
      <c r="B35" s="21">
        <f>+B9</f>
        <v>33728.520661157025</v>
      </c>
      <c r="C35" s="21">
        <f>+C9</f>
        <v>7082.9893388429773</v>
      </c>
      <c r="D35" s="21">
        <f t="shared" ref="D35:D38" si="12">+B35+C35</f>
        <v>40811.51</v>
      </c>
    </row>
    <row r="36" spans="1:6" x14ac:dyDescent="0.2">
      <c r="A36" s="8">
        <v>2027</v>
      </c>
      <c r="B36" s="21">
        <f>+E9</f>
        <v>100909.09090909091</v>
      </c>
      <c r="C36" s="21">
        <f>+F9</f>
        <v>21190.909090909088</v>
      </c>
      <c r="D36" s="21">
        <f t="shared" si="12"/>
        <v>122100</v>
      </c>
    </row>
    <row r="37" spans="1:6" x14ac:dyDescent="0.2">
      <c r="A37" s="8">
        <v>2028</v>
      </c>
      <c r="B37" s="21">
        <f>+H9</f>
        <v>100909.09090909091</v>
      </c>
      <c r="C37" s="21">
        <f>+I9</f>
        <v>21190.909090909088</v>
      </c>
      <c r="D37" s="21">
        <f t="shared" si="12"/>
        <v>122100</v>
      </c>
    </row>
    <row r="38" spans="1:6" x14ac:dyDescent="0.2">
      <c r="A38" s="8">
        <v>2029</v>
      </c>
      <c r="B38" s="21">
        <f>+K9</f>
        <v>67180.570247933894</v>
      </c>
      <c r="C38" s="21">
        <f>+L9</f>
        <v>14107.919752066111</v>
      </c>
      <c r="D38" s="21">
        <f t="shared" si="12"/>
        <v>81288.490000000005</v>
      </c>
      <c r="E38" s="23"/>
    </row>
    <row r="39" spans="1:6" x14ac:dyDescent="0.2">
      <c r="A39" s="8" t="s">
        <v>10</v>
      </c>
      <c r="B39" s="22">
        <f>SUM(B35:B38)</f>
        <v>302727.27272727276</v>
      </c>
      <c r="C39" s="22">
        <f>SUM(C35:C38)</f>
        <v>63572.727272727265</v>
      </c>
      <c r="D39" s="21">
        <f>SUM(D35:D38)</f>
        <v>366300</v>
      </c>
      <c r="E39" s="23"/>
    </row>
    <row r="40" spans="1:6" x14ac:dyDescent="0.2">
      <c r="D40" s="22">
        <f>+B39*1.21</f>
        <v>366300.00000000006</v>
      </c>
      <c r="E40" s="23"/>
    </row>
    <row r="41" spans="1:6" ht="21.75" customHeight="1" x14ac:dyDescent="0.2">
      <c r="D41" s="31"/>
      <c r="E41" s="23"/>
    </row>
    <row r="42" spans="1:6" x14ac:dyDescent="0.2">
      <c r="A42" s="216" t="s">
        <v>24</v>
      </c>
      <c r="B42" s="216"/>
      <c r="C42" s="216"/>
      <c r="E42" s="23"/>
    </row>
    <row r="43" spans="1:6" ht="38.25" x14ac:dyDescent="0.2">
      <c r="A43" s="9" t="s">
        <v>44</v>
      </c>
      <c r="B43" s="9" t="s">
        <v>45</v>
      </c>
      <c r="C43" s="9" t="s">
        <v>35</v>
      </c>
      <c r="D43" s="9" t="s">
        <v>14</v>
      </c>
      <c r="E43" s="9" t="s">
        <v>36</v>
      </c>
      <c r="F43" s="9" t="s">
        <v>15</v>
      </c>
    </row>
    <row r="44" spans="1:6" ht="38.25" x14ac:dyDescent="0.2">
      <c r="A44" s="26" t="s">
        <v>134</v>
      </c>
      <c r="B44" s="10">
        <f>$D$21</f>
        <v>801108.92</v>
      </c>
      <c r="C44" s="83">
        <v>0.2</v>
      </c>
      <c r="D44" s="11">
        <f t="shared" ref="D44" si="13">+ROUND(B44*C44,2)</f>
        <v>160221.78</v>
      </c>
      <c r="E44" s="83">
        <v>0.2</v>
      </c>
      <c r="F44" s="11">
        <f t="shared" ref="F44" si="14">+ROUND(B44*E44,2)</f>
        <v>160221.78</v>
      </c>
    </row>
    <row r="45" spans="1:6" x14ac:dyDescent="0.2">
      <c r="A45" s="12" t="s">
        <v>13</v>
      </c>
      <c r="B45" s="13">
        <f>B44</f>
        <v>801108.92</v>
      </c>
      <c r="C45" s="14">
        <f>C44</f>
        <v>0.2</v>
      </c>
      <c r="D45" s="15">
        <f>D44</f>
        <v>160221.78</v>
      </c>
      <c r="E45" s="14">
        <f>E44</f>
        <v>0.2</v>
      </c>
      <c r="F45" s="15">
        <f>F44</f>
        <v>160221.78</v>
      </c>
    </row>
    <row r="46" spans="1:6" x14ac:dyDescent="0.2">
      <c r="D46" s="27">
        <f>+ROUND(D45/1.21,2)</f>
        <v>132414.69</v>
      </c>
      <c r="F46" s="27">
        <f>+ROUND(F45/1.21,2)</f>
        <v>132414.69</v>
      </c>
    </row>
    <row r="47" spans="1:6" x14ac:dyDescent="0.2">
      <c r="D47" s="28" t="s">
        <v>38</v>
      </c>
      <c r="F47" s="28" t="s">
        <v>38</v>
      </c>
    </row>
    <row r="48" spans="1:6" x14ac:dyDescent="0.2">
      <c r="A48" s="6" t="s">
        <v>26</v>
      </c>
    </row>
    <row r="50" spans="1:7" ht="51" x14ac:dyDescent="0.2">
      <c r="A50" s="9"/>
      <c r="B50" s="9" t="s">
        <v>46</v>
      </c>
      <c r="C50" s="9" t="s">
        <v>12</v>
      </c>
      <c r="D50" s="9" t="s">
        <v>47</v>
      </c>
      <c r="E50" s="9" t="s">
        <v>48</v>
      </c>
      <c r="F50" s="9" t="s">
        <v>49</v>
      </c>
    </row>
    <row r="51" spans="1:7" x14ac:dyDescent="0.2">
      <c r="A51" s="9">
        <v>2026</v>
      </c>
      <c r="B51" s="25">
        <f>B17</f>
        <v>76592.752066115718</v>
      </c>
      <c r="C51" s="11"/>
      <c r="D51" s="11">
        <f t="shared" ref="D51:D56" si="15">$D$57/6</f>
        <v>22069.116253443528</v>
      </c>
      <c r="E51" s="11">
        <f t="shared" ref="E51:E56" si="16">$E$57/6</f>
        <v>-22069.116253443528</v>
      </c>
      <c r="F51" s="25">
        <f>SUM(B51:D51)</f>
        <v>98661.868319559246</v>
      </c>
      <c r="G51" s="30">
        <f>+B51</f>
        <v>76592.752066115718</v>
      </c>
    </row>
    <row r="52" spans="1:7" x14ac:dyDescent="0.2">
      <c r="A52" s="9">
        <v>2027</v>
      </c>
      <c r="B52" s="25">
        <f>B18</f>
        <v>219630.49586776862</v>
      </c>
      <c r="C52" s="11"/>
      <c r="D52" s="11">
        <f t="shared" si="15"/>
        <v>22069.116253443528</v>
      </c>
      <c r="E52" s="11">
        <f t="shared" si="16"/>
        <v>-22069.116253443528</v>
      </c>
      <c r="F52" s="11">
        <f t="shared" ref="F52:F57" si="17">SUM(B52:D52)</f>
        <v>241699.61212121215</v>
      </c>
      <c r="G52" s="30">
        <f>+B52</f>
        <v>219630.49586776862</v>
      </c>
    </row>
    <row r="53" spans="1:7" x14ac:dyDescent="0.2">
      <c r="A53" s="9">
        <v>2028</v>
      </c>
      <c r="B53" s="25">
        <f>B19</f>
        <v>219630.49586776862</v>
      </c>
      <c r="C53" s="11"/>
      <c r="D53" s="11">
        <f t="shared" si="15"/>
        <v>22069.116253443528</v>
      </c>
      <c r="E53" s="11">
        <f t="shared" si="16"/>
        <v>-22069.116253443528</v>
      </c>
      <c r="F53" s="11">
        <f t="shared" si="17"/>
        <v>241699.61212121215</v>
      </c>
      <c r="G53" s="30">
        <f>+B53</f>
        <v>219630.49586776862</v>
      </c>
    </row>
    <row r="54" spans="1:7" x14ac:dyDescent="0.2">
      <c r="A54" s="9">
        <v>2029</v>
      </c>
      <c r="B54" s="25">
        <f>B20</f>
        <v>146219.74380165289</v>
      </c>
      <c r="C54" s="25">
        <f>+B53-B54</f>
        <v>73410.752066115732</v>
      </c>
      <c r="D54" s="11">
        <f t="shared" si="15"/>
        <v>22069.116253443528</v>
      </c>
      <c r="E54" s="11">
        <f t="shared" si="16"/>
        <v>-22069.116253443528</v>
      </c>
      <c r="F54" s="11">
        <f t="shared" si="17"/>
        <v>241699.61212121215</v>
      </c>
      <c r="G54" s="30">
        <f>+B54+C54</f>
        <v>219630.49586776862</v>
      </c>
    </row>
    <row r="55" spans="1:7" x14ac:dyDescent="0.2">
      <c r="A55" s="9">
        <v>2030</v>
      </c>
      <c r="B55" s="25">
        <v>0</v>
      </c>
      <c r="C55" s="11">
        <f>+B53</f>
        <v>219630.49586776862</v>
      </c>
      <c r="D55" s="11">
        <f t="shared" si="15"/>
        <v>22069.116253443528</v>
      </c>
      <c r="E55" s="11">
        <f t="shared" si="16"/>
        <v>-22069.116253443528</v>
      </c>
      <c r="F55" s="11">
        <f t="shared" si="17"/>
        <v>241699.61212121215</v>
      </c>
      <c r="G55" s="30">
        <f>+C55</f>
        <v>219630.49586776862</v>
      </c>
    </row>
    <row r="56" spans="1:7" x14ac:dyDescent="0.2">
      <c r="A56" s="9">
        <v>2031</v>
      </c>
      <c r="B56" s="25">
        <v>0</v>
      </c>
      <c r="C56" s="11">
        <f>+B54</f>
        <v>146219.74380165289</v>
      </c>
      <c r="D56" s="11">
        <f t="shared" si="15"/>
        <v>22069.116253443528</v>
      </c>
      <c r="E56" s="11">
        <f t="shared" si="16"/>
        <v>-22069.116253443528</v>
      </c>
      <c r="F56" s="11">
        <f t="shared" si="17"/>
        <v>168288.86005509642</v>
      </c>
      <c r="G56" s="30">
        <f>+C56</f>
        <v>146219.74380165289</v>
      </c>
    </row>
    <row r="57" spans="1:7" x14ac:dyDescent="0.2">
      <c r="A57" s="16" t="s">
        <v>10</v>
      </c>
      <c r="B57" s="15">
        <f>SUM(B51:B56)</f>
        <v>662073.48760330584</v>
      </c>
      <c r="C57" s="15">
        <f>SUM(C51:C56)</f>
        <v>439260.9917355373</v>
      </c>
      <c r="D57" s="15">
        <f>B57*0.2</f>
        <v>132414.69752066117</v>
      </c>
      <c r="E57" s="15">
        <f>-D57</f>
        <v>-132414.69752066117</v>
      </c>
      <c r="F57" s="15">
        <f t="shared" si="17"/>
        <v>1233749.1768595043</v>
      </c>
      <c r="G57" s="30">
        <f>SUM(G51:G56)</f>
        <v>1101334.4793388431</v>
      </c>
    </row>
    <row r="60" spans="1:7" x14ac:dyDescent="0.2">
      <c r="A60" s="186" t="s">
        <v>26</v>
      </c>
      <c r="B60" s="212" t="s">
        <v>187</v>
      </c>
      <c r="C60" s="213"/>
      <c r="D60" s="213"/>
      <c r="E60" s="213"/>
    </row>
    <row r="61" spans="1:7" x14ac:dyDescent="0.2">
      <c r="A61" s="181">
        <f>F57</f>
        <v>1233749.1768595043</v>
      </c>
      <c r="B61" s="214" t="s">
        <v>188</v>
      </c>
      <c r="C61" s="215"/>
      <c r="D61" s="214" t="s">
        <v>189</v>
      </c>
      <c r="E61" s="215"/>
    </row>
    <row r="62" spans="1:7" x14ac:dyDescent="0.2">
      <c r="A62" s="186" t="s">
        <v>190</v>
      </c>
      <c r="B62" s="186" t="s">
        <v>191</v>
      </c>
      <c r="C62" s="186" t="s">
        <v>192</v>
      </c>
      <c r="D62" s="186" t="s">
        <v>193</v>
      </c>
      <c r="E62" s="186" t="s">
        <v>192</v>
      </c>
    </row>
    <row r="63" spans="1:7" x14ac:dyDescent="0.2">
      <c r="A63" s="182">
        <v>5</v>
      </c>
      <c r="B63" s="11">
        <f>+C63/A63</f>
        <v>370124.75305785128</v>
      </c>
      <c r="C63" s="11">
        <f>1.5*A61</f>
        <v>1850623.7652892563</v>
      </c>
      <c r="D63" s="11">
        <f>ROUND(A61*2/3/A63,2)</f>
        <v>164499.89000000001</v>
      </c>
      <c r="E63" s="11">
        <f>+C63</f>
        <v>1850623.7652892563</v>
      </c>
      <c r="F63" s="183"/>
    </row>
    <row r="64" spans="1:7" x14ac:dyDescent="0.2">
      <c r="B64" s="184" t="s">
        <v>194</v>
      </c>
      <c r="C64" s="184" t="s">
        <v>195</v>
      </c>
      <c r="D64" s="185" t="s">
        <v>196</v>
      </c>
      <c r="E64" s="184" t="s">
        <v>195</v>
      </c>
    </row>
    <row r="65" spans="1:7" x14ac:dyDescent="0.2">
      <c r="B65" s="184"/>
      <c r="C65" s="184"/>
      <c r="D65" s="185"/>
      <c r="E65" s="184"/>
    </row>
    <row r="66" spans="1:7" ht="15" x14ac:dyDescent="0.25">
      <c r="A66" s="6" t="s">
        <v>203</v>
      </c>
      <c r="B66" s="17"/>
      <c r="C66" s="17"/>
      <c r="D66" s="17"/>
    </row>
    <row r="67" spans="1:7" ht="15" customHeight="1" x14ac:dyDescent="0.2">
      <c r="A67" s="29"/>
      <c r="B67" s="204" t="s">
        <v>170</v>
      </c>
      <c r="C67" s="205"/>
    </row>
    <row r="68" spans="1:7" x14ac:dyDescent="0.2">
      <c r="A68" s="9" t="s">
        <v>19</v>
      </c>
      <c r="B68" s="9" t="s">
        <v>176</v>
      </c>
      <c r="C68" s="9" t="s">
        <v>177</v>
      </c>
      <c r="D68" s="9" t="s">
        <v>171</v>
      </c>
      <c r="E68" s="9" t="s">
        <v>16</v>
      </c>
      <c r="F68" s="9" t="s">
        <v>20</v>
      </c>
      <c r="G68" s="9" t="s">
        <v>21</v>
      </c>
    </row>
    <row r="69" spans="1:7" ht="13.5" thickBot="1" x14ac:dyDescent="0.25">
      <c r="A69" s="88">
        <v>2029</v>
      </c>
      <c r="B69" s="111">
        <f>'Càlcul pressupost '!B4+1</f>
        <v>47362</v>
      </c>
      <c r="C69" s="110">
        <v>46387</v>
      </c>
      <c r="D69" s="108" t="s">
        <v>172</v>
      </c>
      <c r="E69" s="116">
        <f>F69*1.21</f>
        <v>48015.500000000036</v>
      </c>
      <c r="F69" s="109">
        <f>C54-F70</f>
        <v>39682.231404958708</v>
      </c>
      <c r="G69" s="109">
        <f t="shared" ref="G69:G74" si="18">E69-F69</f>
        <v>8333.2685950413288</v>
      </c>
    </row>
    <row r="70" spans="1:7" ht="13.5" thickBot="1" x14ac:dyDescent="0.25">
      <c r="A70" s="88">
        <v>2029</v>
      </c>
      <c r="B70" s="111">
        <f>B69</f>
        <v>47362</v>
      </c>
      <c r="C70" s="110">
        <v>46387</v>
      </c>
      <c r="D70" s="108" t="s">
        <v>173</v>
      </c>
      <c r="E70" s="115">
        <f t="shared" ref="E70:F72" si="19">I17</f>
        <v>40811.51</v>
      </c>
      <c r="F70" s="109">
        <f t="shared" si="19"/>
        <v>33728.520661157025</v>
      </c>
      <c r="G70" s="109">
        <f t="shared" si="18"/>
        <v>7082.9893388429773</v>
      </c>
    </row>
    <row r="71" spans="1:7" ht="13.5" thickBot="1" x14ac:dyDescent="0.25">
      <c r="A71" s="88">
        <v>2030</v>
      </c>
      <c r="B71" s="110">
        <v>46023</v>
      </c>
      <c r="C71" s="110">
        <v>46387</v>
      </c>
      <c r="D71" s="108" t="s">
        <v>172</v>
      </c>
      <c r="E71" s="109">
        <f t="shared" si="19"/>
        <v>143652.90000000002</v>
      </c>
      <c r="F71" s="109">
        <f t="shared" si="19"/>
        <v>118721.40495867771</v>
      </c>
      <c r="G71" s="109">
        <f t="shared" si="18"/>
        <v>24931.495041322312</v>
      </c>
    </row>
    <row r="72" spans="1:7" ht="13.5" thickBot="1" x14ac:dyDescent="0.25">
      <c r="A72" s="88">
        <v>2030</v>
      </c>
      <c r="B72" s="110">
        <v>46023</v>
      </c>
      <c r="C72" s="110">
        <v>46387</v>
      </c>
      <c r="D72" s="108" t="s">
        <v>173</v>
      </c>
      <c r="E72" s="115">
        <f t="shared" si="19"/>
        <v>122100</v>
      </c>
      <c r="F72" s="109">
        <f t="shared" si="19"/>
        <v>100909.09090909091</v>
      </c>
      <c r="G72" s="109">
        <f t="shared" si="18"/>
        <v>21190.909090909088</v>
      </c>
    </row>
    <row r="73" spans="1:7" ht="13.5" thickBot="1" x14ac:dyDescent="0.25">
      <c r="A73" s="88">
        <v>2030</v>
      </c>
      <c r="B73" s="110">
        <v>46023</v>
      </c>
      <c r="C73" s="111">
        <f>'Càlcul pressupost '!B5</f>
        <v>48091</v>
      </c>
      <c r="D73" s="108" t="s">
        <v>172</v>
      </c>
      <c r="E73" s="109">
        <f>I22</f>
        <v>95637.400000000009</v>
      </c>
      <c r="F73" s="109">
        <f>J22</f>
        <v>79039.173553718996</v>
      </c>
      <c r="G73" s="109">
        <f t="shared" si="18"/>
        <v>16598.226446281013</v>
      </c>
    </row>
    <row r="74" spans="1:7" ht="13.5" thickBot="1" x14ac:dyDescent="0.25">
      <c r="A74" s="88">
        <v>2030</v>
      </c>
      <c r="B74" s="110">
        <v>46023</v>
      </c>
      <c r="C74" s="111">
        <f>C73</f>
        <v>48091</v>
      </c>
      <c r="D74" s="108" t="s">
        <v>173</v>
      </c>
      <c r="E74" s="115">
        <f>I23</f>
        <v>81288.490000000005</v>
      </c>
      <c r="F74" s="109">
        <f>J23</f>
        <v>67180.570247933894</v>
      </c>
      <c r="G74" s="109">
        <f t="shared" si="18"/>
        <v>14107.919752066111</v>
      </c>
    </row>
    <row r="75" spans="1:7" ht="15" x14ac:dyDescent="0.25">
      <c r="E75" s="18"/>
    </row>
    <row r="76" spans="1:7" ht="15" x14ac:dyDescent="0.25">
      <c r="E76" s="17"/>
    </row>
    <row r="77" spans="1:7" ht="15" x14ac:dyDescent="0.25">
      <c r="D77" s="17"/>
    </row>
    <row r="78" spans="1:7" ht="15" x14ac:dyDescent="0.25">
      <c r="D78" s="17"/>
    </row>
    <row r="79" spans="1:7" ht="15" x14ac:dyDescent="0.25">
      <c r="B79" s="19"/>
      <c r="D79" s="17"/>
    </row>
    <row r="80" spans="1:7" ht="15" x14ac:dyDescent="0.25">
      <c r="D80" s="17"/>
    </row>
    <row r="81" spans="4:4" ht="15" x14ac:dyDescent="0.25">
      <c r="D81" s="17"/>
    </row>
  </sheetData>
  <mergeCells count="11">
    <mergeCell ref="K4:M4"/>
    <mergeCell ref="F24:H24"/>
    <mergeCell ref="B60:E60"/>
    <mergeCell ref="B61:C61"/>
    <mergeCell ref="D61:E61"/>
    <mergeCell ref="A42:C42"/>
    <mergeCell ref="A2:B2"/>
    <mergeCell ref="B67:C67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1:W84"/>
  <sheetViews>
    <sheetView topLeftCell="H24" zoomScale="85" zoomScaleNormal="85" workbookViewId="0">
      <pane xSplit="18945" topLeftCell="Q1"/>
      <selection activeCell="M86" sqref="M86"/>
      <selection pane="topRight" activeCell="T18" sqref="T18"/>
    </sheetView>
  </sheetViews>
  <sheetFormatPr defaultColWidth="14.42578125" defaultRowHeight="15.75" customHeight="1" outlineLevelRow="2" x14ac:dyDescent="0.2"/>
  <cols>
    <col min="1" max="1" width="2.7109375" style="32" customWidth="1"/>
    <col min="2" max="2" width="29.28515625" style="32" customWidth="1"/>
    <col min="3" max="3" width="8.28515625" style="32" customWidth="1"/>
    <col min="4" max="4" width="10.28515625" style="32" customWidth="1"/>
    <col min="5" max="5" width="10.42578125" style="32" customWidth="1"/>
    <col min="6" max="6" width="10" style="32" customWidth="1"/>
    <col min="7" max="7" width="13.7109375" style="32" customWidth="1"/>
    <col min="8" max="8" width="10" style="32" customWidth="1"/>
    <col min="9" max="9" width="12" style="32" customWidth="1"/>
    <col min="10" max="12" width="11" style="32" customWidth="1"/>
    <col min="13" max="13" width="20.5703125" style="32" customWidth="1"/>
    <col min="14" max="14" width="13.7109375" style="32" customWidth="1"/>
    <col min="15" max="15" width="14" style="32" customWidth="1"/>
    <col min="16" max="16" width="12.42578125" style="32" customWidth="1"/>
    <col min="17" max="17" width="15.5703125" style="32" customWidth="1"/>
    <col min="18" max="18" width="17.42578125" style="32" customWidth="1"/>
    <col min="19" max="19" width="18.28515625" style="32" customWidth="1"/>
    <col min="20" max="21" width="14.42578125" style="32"/>
    <col min="22" max="22" width="16.7109375" style="32" customWidth="1"/>
    <col min="23" max="23" width="16" style="32" customWidth="1"/>
    <col min="24" max="16384" width="14.42578125" style="32"/>
  </cols>
  <sheetData>
    <row r="1" spans="2:23" ht="15.75" customHeight="1" x14ac:dyDescent="0.25">
      <c r="B1" s="33" t="s">
        <v>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4"/>
      <c r="P1" s="34"/>
      <c r="Q1" s="34"/>
      <c r="R1" s="34"/>
    </row>
    <row r="2" spans="2:23" ht="15.75" customHeight="1" x14ac:dyDescent="0.2">
      <c r="O2" s="79">
        <v>0.21</v>
      </c>
      <c r="V2" s="32" t="s">
        <v>141</v>
      </c>
    </row>
    <row r="3" spans="2:23" ht="41.25" customHeight="1" x14ac:dyDescent="0.2">
      <c r="B3" s="36" t="s">
        <v>103</v>
      </c>
      <c r="C3" s="36" t="s">
        <v>126</v>
      </c>
      <c r="D3" s="36" t="s">
        <v>127</v>
      </c>
      <c r="E3" s="36" t="s">
        <v>88</v>
      </c>
      <c r="F3" s="36" t="s">
        <v>77</v>
      </c>
      <c r="G3" s="36" t="s">
        <v>78</v>
      </c>
      <c r="H3" s="36" t="s">
        <v>81</v>
      </c>
      <c r="I3" s="36" t="s">
        <v>82</v>
      </c>
      <c r="J3" s="36" t="s">
        <v>83</v>
      </c>
      <c r="K3" s="36" t="s">
        <v>85</v>
      </c>
      <c r="L3" s="36" t="s">
        <v>87</v>
      </c>
      <c r="M3" s="36"/>
      <c r="N3" s="37" t="s">
        <v>142</v>
      </c>
      <c r="O3" s="38" t="s">
        <v>147</v>
      </c>
      <c r="P3" s="38" t="s">
        <v>58</v>
      </c>
      <c r="Q3" s="39" t="s">
        <v>148</v>
      </c>
      <c r="R3" s="36" t="s">
        <v>149</v>
      </c>
    </row>
    <row r="4" spans="2:23" ht="15" x14ac:dyDescent="0.25">
      <c r="B4" s="40"/>
      <c r="C4" s="41"/>
      <c r="D4" s="42"/>
      <c r="E4" s="42"/>
      <c r="F4" s="42"/>
      <c r="G4" s="43"/>
      <c r="H4" s="60"/>
      <c r="I4" s="60"/>
      <c r="J4" s="60"/>
      <c r="K4" s="60"/>
      <c r="L4" s="60"/>
      <c r="M4" s="60"/>
      <c r="N4" s="44"/>
      <c r="O4" s="45"/>
      <c r="P4" s="46"/>
      <c r="Q4" s="47"/>
      <c r="R4" s="48"/>
      <c r="V4" s="81"/>
    </row>
    <row r="5" spans="2:23" ht="15.75" customHeight="1" x14ac:dyDescent="0.25">
      <c r="B5" s="40" t="s">
        <v>68</v>
      </c>
      <c r="C5" s="63">
        <v>6</v>
      </c>
      <c r="D5" s="42">
        <v>1</v>
      </c>
      <c r="E5" s="62" t="s">
        <v>89</v>
      </c>
      <c r="F5" s="64" t="s">
        <v>79</v>
      </c>
      <c r="G5" s="65" t="s">
        <v>80</v>
      </c>
      <c r="H5" s="66">
        <v>120</v>
      </c>
      <c r="I5" s="60">
        <v>25</v>
      </c>
      <c r="J5" s="66" t="s">
        <v>84</v>
      </c>
      <c r="K5" s="66" t="s">
        <v>60</v>
      </c>
      <c r="L5" s="66" t="s">
        <v>86</v>
      </c>
      <c r="M5" s="60"/>
      <c r="N5" s="44">
        <f>ROUND(Q34* $N$15, 2)</f>
        <v>302.35000000000002</v>
      </c>
      <c r="O5" s="45">
        <f>N5*(1+$O$2)</f>
        <v>365.84350000000001</v>
      </c>
      <c r="P5" s="46">
        <v>1</v>
      </c>
      <c r="Q5" s="47">
        <f t="shared" ref="Q5:Q10" si="0">P5*O5</f>
        <v>365.84350000000001</v>
      </c>
      <c r="R5" s="48">
        <f>Q5*12</f>
        <v>4390.1220000000003</v>
      </c>
      <c r="T5" s="81">
        <f>ROUND(O5/1.21,2)</f>
        <v>302.35000000000002</v>
      </c>
      <c r="U5" s="80">
        <f>O5</f>
        <v>365.84350000000001</v>
      </c>
      <c r="V5" s="81">
        <v>296.47000000000003</v>
      </c>
    </row>
    <row r="6" spans="2:23" ht="15.75" customHeight="1" x14ac:dyDescent="0.25">
      <c r="B6" s="40" t="s">
        <v>133</v>
      </c>
      <c r="C6" s="63">
        <v>6</v>
      </c>
      <c r="D6" s="42">
        <v>1</v>
      </c>
      <c r="E6" s="62" t="s">
        <v>89</v>
      </c>
      <c r="F6" s="64" t="s">
        <v>79</v>
      </c>
      <c r="G6" s="65" t="s">
        <v>80</v>
      </c>
      <c r="H6" s="66">
        <v>120</v>
      </c>
      <c r="I6" s="60">
        <v>25</v>
      </c>
      <c r="J6" s="66" t="s">
        <v>84</v>
      </c>
      <c r="K6" s="66" t="s">
        <v>60</v>
      </c>
      <c r="L6" s="66" t="s">
        <v>86</v>
      </c>
      <c r="M6" s="60"/>
      <c r="N6" s="44">
        <f>ROUND(Q34* $N$15, 2)</f>
        <v>302.35000000000002</v>
      </c>
      <c r="O6" s="45">
        <f t="shared" ref="O6:O10" si="1">N6*(1+$O$2)</f>
        <v>365.84350000000001</v>
      </c>
      <c r="P6" s="46">
        <v>1</v>
      </c>
      <c r="Q6" s="47">
        <f t="shared" si="0"/>
        <v>365.84350000000001</v>
      </c>
      <c r="R6" s="48">
        <f>Q6*12</f>
        <v>4390.1220000000003</v>
      </c>
      <c r="T6" s="81">
        <f t="shared" ref="T6:T10" si="2">ROUND(O6/1.21,2)</f>
        <v>302.35000000000002</v>
      </c>
      <c r="U6" s="80">
        <f t="shared" ref="U6:U10" si="3">O6</f>
        <v>365.84350000000001</v>
      </c>
      <c r="V6" s="81">
        <v>296.47000000000003</v>
      </c>
    </row>
    <row r="7" spans="2:23" ht="15.75" customHeight="1" x14ac:dyDescent="0.25">
      <c r="B7" s="40" t="s">
        <v>69</v>
      </c>
      <c r="C7" s="63">
        <v>12</v>
      </c>
      <c r="D7" s="42">
        <v>2</v>
      </c>
      <c r="E7" s="62" t="s">
        <v>143</v>
      </c>
      <c r="F7" s="64" t="s">
        <v>79</v>
      </c>
      <c r="G7" s="65" t="s">
        <v>79</v>
      </c>
      <c r="H7" s="66">
        <v>120</v>
      </c>
      <c r="I7" s="60">
        <v>25</v>
      </c>
      <c r="J7" s="66" t="s">
        <v>90</v>
      </c>
      <c r="K7" s="66" t="s">
        <v>59</v>
      </c>
      <c r="L7" s="66" t="s">
        <v>86</v>
      </c>
      <c r="M7" s="60"/>
      <c r="N7" s="44">
        <f>ROUND(Q45* $N$15, 2)</f>
        <v>1113.5</v>
      </c>
      <c r="O7" s="45">
        <f t="shared" si="1"/>
        <v>1347.335</v>
      </c>
      <c r="P7" s="46">
        <v>1</v>
      </c>
      <c r="Q7" s="47">
        <f t="shared" si="0"/>
        <v>1347.335</v>
      </c>
      <c r="R7" s="48">
        <f t="shared" ref="R7:R10" si="4">Q7*12</f>
        <v>16168.02</v>
      </c>
      <c r="T7" s="81">
        <f t="shared" si="2"/>
        <v>1113.5</v>
      </c>
      <c r="U7" s="80">
        <f t="shared" si="3"/>
        <v>1347.335</v>
      </c>
      <c r="V7" s="81">
        <v>1264.28</v>
      </c>
    </row>
    <row r="8" spans="2:23" ht="15.75" customHeight="1" x14ac:dyDescent="0.25">
      <c r="B8" s="40" t="s">
        <v>132</v>
      </c>
      <c r="C8" s="63">
        <v>4</v>
      </c>
      <c r="D8" s="41">
        <v>1</v>
      </c>
      <c r="E8" s="62" t="s">
        <v>89</v>
      </c>
      <c r="F8" s="226" t="s">
        <v>92</v>
      </c>
      <c r="G8" s="227"/>
      <c r="H8" s="60">
        <v>20</v>
      </c>
      <c r="I8" s="60">
        <v>5</v>
      </c>
      <c r="J8" s="66" t="s">
        <v>84</v>
      </c>
      <c r="K8" s="66" t="s">
        <v>60</v>
      </c>
      <c r="L8" s="66" t="s">
        <v>91</v>
      </c>
      <c r="M8" s="60"/>
      <c r="N8" s="44">
        <f>ROUND(Q56* $N$15, 2)</f>
        <v>244.89</v>
      </c>
      <c r="O8" s="45">
        <f t="shared" si="1"/>
        <v>296.31689999999998</v>
      </c>
      <c r="P8" s="46">
        <v>1</v>
      </c>
      <c r="Q8" s="47">
        <f t="shared" si="0"/>
        <v>296.31689999999998</v>
      </c>
      <c r="R8" s="48">
        <f t="shared" si="4"/>
        <v>3555.8027999999995</v>
      </c>
      <c r="T8" s="81">
        <f t="shared" si="2"/>
        <v>244.89</v>
      </c>
      <c r="U8" s="80">
        <f t="shared" si="3"/>
        <v>296.31689999999998</v>
      </c>
      <c r="V8" s="81">
        <v>141</v>
      </c>
      <c r="W8" s="32">
        <v>117.3</v>
      </c>
    </row>
    <row r="9" spans="2:23" ht="15.75" customHeight="1" x14ac:dyDescent="0.25">
      <c r="B9" s="40" t="s">
        <v>70</v>
      </c>
      <c r="C9" s="63">
        <v>4</v>
      </c>
      <c r="D9" s="42">
        <v>1</v>
      </c>
      <c r="E9" s="62" t="s">
        <v>89</v>
      </c>
      <c r="F9" s="64" t="s">
        <v>79</v>
      </c>
      <c r="G9" s="65" t="s">
        <v>80</v>
      </c>
      <c r="H9" s="60">
        <v>120</v>
      </c>
      <c r="I9" s="60">
        <v>25</v>
      </c>
      <c r="J9" s="66" t="s">
        <v>84</v>
      </c>
      <c r="K9" s="66" t="s">
        <v>60</v>
      </c>
      <c r="L9" s="66" t="s">
        <v>86</v>
      </c>
      <c r="M9" s="60"/>
      <c r="N9" s="44">
        <f>ROUND(Q65*$N$15,2)</f>
        <v>244.89</v>
      </c>
      <c r="O9" s="45">
        <f t="shared" si="1"/>
        <v>296.31689999999998</v>
      </c>
      <c r="P9" s="46">
        <v>1</v>
      </c>
      <c r="Q9" s="47">
        <f t="shared" si="0"/>
        <v>296.31689999999998</v>
      </c>
      <c r="R9" s="48">
        <f t="shared" si="4"/>
        <v>3555.8027999999995</v>
      </c>
      <c r="T9" s="81">
        <f t="shared" si="2"/>
        <v>244.89</v>
      </c>
      <c r="U9" s="80">
        <f t="shared" si="3"/>
        <v>296.31689999999998</v>
      </c>
      <c r="V9" s="81">
        <v>243.03</v>
      </c>
    </row>
    <row r="10" spans="2:23" ht="15" x14ac:dyDescent="0.25">
      <c r="B10" s="40" t="s">
        <v>93</v>
      </c>
      <c r="C10" s="63">
        <v>2</v>
      </c>
      <c r="D10" s="42">
        <v>1</v>
      </c>
      <c r="E10" s="62" t="s">
        <v>89</v>
      </c>
      <c r="F10" s="64" t="s">
        <v>79</v>
      </c>
      <c r="G10" s="65" t="s">
        <v>80</v>
      </c>
      <c r="H10" s="60">
        <v>120</v>
      </c>
      <c r="I10" s="60">
        <v>25</v>
      </c>
      <c r="J10" s="66" t="s">
        <v>84</v>
      </c>
      <c r="K10" s="66" t="s">
        <v>60</v>
      </c>
      <c r="L10" s="66" t="s">
        <v>86</v>
      </c>
      <c r="M10" s="73"/>
      <c r="N10" s="44">
        <f>ROUND(Q75*$N$15, 2)</f>
        <v>233.86</v>
      </c>
      <c r="O10" s="45">
        <f t="shared" si="1"/>
        <v>282.97059999999999</v>
      </c>
      <c r="P10" s="46">
        <v>1</v>
      </c>
      <c r="Q10" s="47">
        <f t="shared" si="0"/>
        <v>282.97059999999999</v>
      </c>
      <c r="R10" s="48">
        <f t="shared" si="4"/>
        <v>3395.6471999999999</v>
      </c>
      <c r="T10" s="81">
        <f t="shared" si="2"/>
        <v>233.86</v>
      </c>
      <c r="U10" s="80">
        <f t="shared" si="3"/>
        <v>282.97059999999999</v>
      </c>
      <c r="V10" s="81"/>
    </row>
    <row r="11" spans="2:23" thickBot="1" x14ac:dyDescent="0.3">
      <c r="B11" s="40" t="s">
        <v>131</v>
      </c>
      <c r="C11" s="41"/>
      <c r="D11" s="42"/>
      <c r="E11" s="42"/>
      <c r="F11" s="42"/>
      <c r="G11" s="43"/>
      <c r="H11" s="60"/>
      <c r="I11" s="60"/>
      <c r="J11" s="60"/>
      <c r="K11" s="60"/>
      <c r="L11" s="60"/>
      <c r="M11" s="60"/>
      <c r="N11" s="44"/>
      <c r="O11" s="45"/>
      <c r="P11" s="46"/>
      <c r="Q11" s="47"/>
      <c r="R11" s="48">
        <v>490</v>
      </c>
    </row>
    <row r="12" spans="2:23" ht="15.75" customHeight="1" thickBot="1" x14ac:dyDescent="0.3">
      <c r="B12" s="231"/>
      <c r="C12" s="232"/>
      <c r="D12" s="232"/>
      <c r="E12" s="232"/>
      <c r="F12" s="232"/>
      <c r="N12" s="49"/>
      <c r="O12" s="50"/>
      <c r="P12" s="51"/>
      <c r="Q12" s="49"/>
      <c r="R12" s="52">
        <f>SUM(R4:R11)</f>
        <v>35945.516799999998</v>
      </c>
    </row>
    <row r="13" spans="2:23" ht="16.5" customHeight="1" x14ac:dyDescent="0.2">
      <c r="P13" s="55"/>
    </row>
    <row r="14" spans="2:23" ht="16.5" customHeight="1" x14ac:dyDescent="0.2">
      <c r="B14" s="228" t="s">
        <v>61</v>
      </c>
      <c r="C14" s="229"/>
      <c r="D14" s="229"/>
      <c r="E14" s="229"/>
      <c r="F14" s="230"/>
      <c r="G14" s="61"/>
      <c r="H14" s="61"/>
      <c r="I14" s="61"/>
      <c r="J14" s="61"/>
      <c r="K14" s="61"/>
      <c r="L14" s="61"/>
      <c r="M14" s="61"/>
      <c r="O14" s="233" t="s">
        <v>62</v>
      </c>
      <c r="P14" s="229"/>
      <c r="Q14" s="230"/>
    </row>
    <row r="15" spans="2:23" ht="16.5" customHeight="1" x14ac:dyDescent="0.25">
      <c r="B15" s="234" t="s">
        <v>94</v>
      </c>
      <c r="C15" s="232"/>
      <c r="D15" s="232"/>
      <c r="E15" s="232"/>
      <c r="F15" s="235"/>
      <c r="G15" s="61"/>
      <c r="H15" s="61"/>
      <c r="I15" s="61"/>
      <c r="J15" s="61"/>
      <c r="K15" s="61"/>
      <c r="L15" s="61"/>
      <c r="M15" s="61"/>
      <c r="N15" s="32">
        <v>0.84</v>
      </c>
      <c r="O15" s="236" t="s">
        <v>123</v>
      </c>
      <c r="P15" s="232"/>
      <c r="Q15" s="235"/>
    </row>
    <row r="16" spans="2:23" ht="16.5" customHeight="1" x14ac:dyDescent="0.2">
      <c r="B16" s="228" t="s">
        <v>95</v>
      </c>
      <c r="C16" s="229"/>
      <c r="D16" s="229"/>
      <c r="E16" s="229"/>
      <c r="F16" s="230"/>
      <c r="G16" s="61"/>
      <c r="H16" s="61"/>
      <c r="I16" s="61"/>
      <c r="J16" s="61"/>
      <c r="K16" s="61"/>
      <c r="L16" s="61"/>
      <c r="M16" s="61"/>
      <c r="O16" s="220" t="s">
        <v>124</v>
      </c>
      <c r="P16" s="221"/>
      <c r="Q16" s="222"/>
    </row>
    <row r="17" spans="2:20" ht="16.5" customHeight="1" x14ac:dyDescent="0.2">
      <c r="B17" s="217" t="s">
        <v>63</v>
      </c>
      <c r="C17" s="218"/>
      <c r="D17" s="218"/>
      <c r="E17" s="218"/>
      <c r="F17" s="219"/>
      <c r="G17" s="61"/>
      <c r="H17" s="61"/>
      <c r="I17" s="61"/>
      <c r="J17" s="61"/>
      <c r="K17" s="61"/>
      <c r="L17" s="61"/>
      <c r="M17" s="61"/>
    </row>
    <row r="18" spans="2:20" ht="16.5" customHeight="1" x14ac:dyDescent="0.2">
      <c r="B18" s="67" t="s">
        <v>64</v>
      </c>
      <c r="C18" s="68"/>
      <c r="D18" s="68"/>
      <c r="E18" s="68"/>
      <c r="F18" s="69"/>
      <c r="G18" s="61"/>
      <c r="H18" s="61"/>
      <c r="I18" s="61"/>
      <c r="J18" s="61"/>
      <c r="K18" s="61"/>
      <c r="L18" s="61"/>
      <c r="M18" s="61"/>
    </row>
    <row r="19" spans="2:20" ht="16.5" customHeight="1" x14ac:dyDescent="0.2">
      <c r="B19" s="223" t="s">
        <v>65</v>
      </c>
      <c r="C19" s="224"/>
      <c r="D19" s="224"/>
      <c r="E19" s="224"/>
      <c r="F19" s="225"/>
      <c r="G19" s="61"/>
      <c r="H19" s="61"/>
      <c r="I19" s="61"/>
      <c r="J19" s="61"/>
      <c r="K19" s="61"/>
      <c r="L19" s="61"/>
      <c r="M19" s="61"/>
    </row>
    <row r="21" spans="2:20" ht="15.75" customHeight="1" x14ac:dyDescent="0.25">
      <c r="B21" s="33" t="s">
        <v>97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34"/>
      <c r="Q21" s="34"/>
      <c r="R21" s="34"/>
    </row>
    <row r="22" spans="2:20" ht="40.5" customHeight="1" x14ac:dyDescent="0.2">
      <c r="M22" s="36"/>
      <c r="N22" s="37"/>
      <c r="O22" s="38" t="s">
        <v>150</v>
      </c>
      <c r="P22" s="38" t="s">
        <v>58</v>
      </c>
      <c r="Q22" s="39" t="s">
        <v>148</v>
      </c>
      <c r="R22" s="36" t="s">
        <v>149</v>
      </c>
    </row>
    <row r="23" spans="2:20" ht="15.75" customHeight="1" thickBot="1" x14ac:dyDescent="0.3">
      <c r="B23" s="71"/>
      <c r="M23" s="43"/>
      <c r="N23" s="44"/>
      <c r="O23" s="45">
        <f>Perfils!G12</f>
        <v>81.400000000000006</v>
      </c>
      <c r="P23" s="46">
        <v>10</v>
      </c>
      <c r="Q23" s="47">
        <f>P23*O23</f>
        <v>814</v>
      </c>
      <c r="R23" s="48">
        <f>Q23*12</f>
        <v>9768</v>
      </c>
    </row>
    <row r="24" spans="2:20" ht="15.75" customHeight="1" thickBot="1" x14ac:dyDescent="0.3">
      <c r="N24" s="49"/>
      <c r="O24" s="50"/>
      <c r="P24" s="51"/>
      <c r="Q24" s="49"/>
      <c r="R24" s="52">
        <f>SUM(R23:R23)</f>
        <v>9768</v>
      </c>
    </row>
    <row r="26" spans="2:20" ht="15.75" customHeight="1" x14ac:dyDescent="0.2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4"/>
      <c r="P26" s="34"/>
      <c r="Q26" s="34"/>
      <c r="R26" s="34"/>
    </row>
    <row r="27" spans="2:20" ht="15.75" customHeight="1" x14ac:dyDescent="0.2">
      <c r="N27" s="32" t="s">
        <v>98</v>
      </c>
      <c r="R27" s="70">
        <f>R12</f>
        <v>35945.516799999998</v>
      </c>
    </row>
    <row r="28" spans="2:20" ht="15.75" customHeight="1" x14ac:dyDescent="0.2">
      <c r="N28" s="32" t="s">
        <v>99</v>
      </c>
      <c r="R28" s="70">
        <f>R24</f>
        <v>9768</v>
      </c>
    </row>
    <row r="29" spans="2:20" ht="15.75" customHeight="1" x14ac:dyDescent="0.2">
      <c r="Q29" s="32" t="s">
        <v>51</v>
      </c>
      <c r="R29" s="72">
        <f>SUM(R27:R28)</f>
        <v>45713.516799999998</v>
      </c>
      <c r="S29" s="70"/>
      <c r="T29" s="32">
        <v>32839</v>
      </c>
    </row>
    <row r="31" spans="2:20" ht="15.75" customHeight="1" thickBot="1" x14ac:dyDescent="0.25">
      <c r="B31" s="53" t="s">
        <v>96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54"/>
      <c r="R31" s="54"/>
    </row>
    <row r="32" spans="2:20" ht="15.75" customHeight="1" thickBot="1" x14ac:dyDescent="0.25">
      <c r="Q32" s="79">
        <v>0.2</v>
      </c>
      <c r="R32" s="52"/>
    </row>
    <row r="33" spans="2:18" ht="15.75" customHeight="1" x14ac:dyDescent="0.2">
      <c r="B33" s="32" t="s">
        <v>107</v>
      </c>
      <c r="C33" s="32">
        <v>25</v>
      </c>
      <c r="M33" s="32" t="s">
        <v>106</v>
      </c>
      <c r="N33" s="32" t="s">
        <v>105</v>
      </c>
      <c r="O33" s="32" t="s">
        <v>71</v>
      </c>
      <c r="P33" s="32" t="s">
        <v>75</v>
      </c>
      <c r="Q33" s="32" t="s">
        <v>122</v>
      </c>
      <c r="R33" s="32" t="s">
        <v>74</v>
      </c>
    </row>
    <row r="34" spans="2:18" ht="15.75" customHeight="1" collapsed="1" x14ac:dyDescent="0.2">
      <c r="B34" s="57" t="s">
        <v>68</v>
      </c>
      <c r="O34" s="84">
        <f>SUM(O35:O43)</f>
        <v>0</v>
      </c>
      <c r="P34" s="76">
        <f>SUM(P35:P43)</f>
        <v>299.95</v>
      </c>
      <c r="Q34" s="77">
        <f>P34*(1+$Q$32)</f>
        <v>359.94</v>
      </c>
      <c r="R34" s="78">
        <f>Q34*12</f>
        <v>4319.28</v>
      </c>
    </row>
    <row r="35" spans="2:18" ht="14.25" hidden="1" outlineLevel="1" x14ac:dyDescent="0.2">
      <c r="B35" s="58" t="s">
        <v>125</v>
      </c>
      <c r="M35" s="32">
        <v>6</v>
      </c>
      <c r="N35" s="32">
        <f>M35*$C$33</f>
        <v>150</v>
      </c>
      <c r="P35" s="77">
        <f>N35</f>
        <v>150</v>
      </c>
      <c r="Q35" s="77"/>
      <c r="R35" s="78"/>
    </row>
    <row r="36" spans="2:18" ht="14.25" hidden="1" outlineLevel="1" x14ac:dyDescent="0.2">
      <c r="B36" s="58" t="s">
        <v>110</v>
      </c>
      <c r="M36" s="32">
        <v>1</v>
      </c>
      <c r="N36" s="32">
        <f>M36*$C$33</f>
        <v>25</v>
      </c>
      <c r="P36" s="77">
        <f>N36</f>
        <v>25</v>
      </c>
      <c r="Q36" s="77"/>
      <c r="R36" s="78"/>
    </row>
    <row r="37" spans="2:18" ht="15" hidden="1" outlineLevel="1" x14ac:dyDescent="0.25">
      <c r="B37" t="s">
        <v>108</v>
      </c>
      <c r="P37" s="77">
        <v>50</v>
      </c>
      <c r="Q37" s="77"/>
      <c r="R37" s="78"/>
    </row>
    <row r="38" spans="2:18" ht="14.25" hidden="1" outlineLevel="1" x14ac:dyDescent="0.2">
      <c r="B38" s="58" t="s">
        <v>113</v>
      </c>
      <c r="P38" s="77">
        <v>60</v>
      </c>
      <c r="Q38" s="77"/>
      <c r="R38" s="78"/>
    </row>
    <row r="39" spans="2:18" ht="14.25" hidden="1" outlineLevel="1" x14ac:dyDescent="0.2">
      <c r="B39" s="58" t="s">
        <v>109</v>
      </c>
      <c r="P39" s="77">
        <v>14.95</v>
      </c>
      <c r="Q39" s="77"/>
      <c r="R39" s="78" t="s">
        <v>72</v>
      </c>
    </row>
    <row r="40" spans="2:18" ht="14.25" hidden="1" outlineLevel="1" x14ac:dyDescent="0.2">
      <c r="B40" s="58"/>
      <c r="P40" s="77"/>
      <c r="Q40" s="77"/>
      <c r="R40" s="78"/>
    </row>
    <row r="41" spans="2:18" ht="18.75" hidden="1" customHeight="1" outlineLevel="1" x14ac:dyDescent="0.2">
      <c r="B41" s="58"/>
      <c r="P41" s="77"/>
      <c r="Q41" s="77"/>
      <c r="R41" s="78" t="s">
        <v>73</v>
      </c>
    </row>
    <row r="42" spans="2:18" ht="22.5" hidden="1" customHeight="1" outlineLevel="1" x14ac:dyDescent="0.2">
      <c r="P42" s="77"/>
      <c r="Q42" s="77"/>
      <c r="R42" s="78"/>
    </row>
    <row r="43" spans="2:18" ht="16.5" hidden="1" customHeight="1" outlineLevel="1" x14ac:dyDescent="0.2">
      <c r="B43" s="58"/>
      <c r="P43" s="77"/>
      <c r="Q43" s="77"/>
      <c r="R43" s="78"/>
    </row>
    <row r="44" spans="2:18" ht="15.75" customHeight="1" x14ac:dyDescent="0.2">
      <c r="B44" s="56"/>
      <c r="P44" s="77"/>
      <c r="Q44" s="77"/>
      <c r="R44" s="78"/>
    </row>
    <row r="45" spans="2:18" ht="15.75" customHeight="1" collapsed="1" x14ac:dyDescent="0.2">
      <c r="B45" s="57" t="s">
        <v>69</v>
      </c>
      <c r="O45" s="59">
        <f>SUM(O46:O54)</f>
        <v>591.66</v>
      </c>
      <c r="P45" s="76">
        <f>SUM(P46:P54)</f>
        <v>1104.6599999999999</v>
      </c>
      <c r="Q45" s="77">
        <f>P45*(1+$Q$32)</f>
        <v>1325.5919999999999</v>
      </c>
      <c r="R45" s="78">
        <f>Q45*12</f>
        <v>15907.103999999999</v>
      </c>
    </row>
    <row r="46" spans="2:18" ht="14.25" hidden="1" outlineLevel="1" x14ac:dyDescent="0.2">
      <c r="B46" s="58" t="s">
        <v>144</v>
      </c>
      <c r="M46" s="32">
        <v>2</v>
      </c>
      <c r="N46" s="32">
        <v>250</v>
      </c>
      <c r="O46" s="78">
        <f>ROUND(N46*M46*(11/12),2)</f>
        <v>458.33</v>
      </c>
      <c r="P46" s="77">
        <f>O46</f>
        <v>458.33</v>
      </c>
      <c r="Q46" s="77"/>
      <c r="R46" s="78"/>
    </row>
    <row r="47" spans="2:18" ht="14.25" hidden="1" outlineLevel="1" x14ac:dyDescent="0.2">
      <c r="B47" s="58" t="s">
        <v>145</v>
      </c>
      <c r="M47" s="32">
        <v>2</v>
      </c>
      <c r="N47" s="32">
        <v>500</v>
      </c>
      <c r="O47" s="78">
        <f>ROUND(N47*M47*(1/12),2)</f>
        <v>83.33</v>
      </c>
      <c r="P47" s="77">
        <f>O47</f>
        <v>83.33</v>
      </c>
      <c r="Q47" s="77"/>
      <c r="R47" s="78"/>
    </row>
    <row r="48" spans="2:18" ht="14.25" hidden="1" outlineLevel="1" x14ac:dyDescent="0.2">
      <c r="B48" s="58" t="s">
        <v>110</v>
      </c>
      <c r="M48" s="32">
        <v>2</v>
      </c>
      <c r="N48" s="32">
        <v>25</v>
      </c>
      <c r="O48" s="32">
        <f>N48*M48</f>
        <v>50</v>
      </c>
      <c r="P48" s="77">
        <f>O48</f>
        <v>50</v>
      </c>
      <c r="Q48" s="77"/>
      <c r="R48" s="78"/>
    </row>
    <row r="49" spans="2:18" ht="14.25" hidden="1" outlineLevel="1" x14ac:dyDescent="0.2">
      <c r="B49" s="58" t="s">
        <v>111</v>
      </c>
      <c r="P49" s="77">
        <v>14</v>
      </c>
      <c r="Q49" s="77"/>
      <c r="R49" s="78"/>
    </row>
    <row r="50" spans="2:18" ht="14.25" hidden="1" outlineLevel="1" x14ac:dyDescent="0.2">
      <c r="B50" s="58" t="s">
        <v>146</v>
      </c>
      <c r="P50" s="77">
        <v>200</v>
      </c>
      <c r="Q50" s="77"/>
      <c r="R50" s="78"/>
    </row>
    <row r="51" spans="2:18" ht="14.25" hidden="1" outlineLevel="1" x14ac:dyDescent="0.2">
      <c r="B51" s="58" t="s">
        <v>112</v>
      </c>
      <c r="P51" s="77">
        <v>39</v>
      </c>
      <c r="Q51" s="77"/>
      <c r="R51" s="78"/>
    </row>
    <row r="52" spans="2:18" ht="14.25" hidden="1" outlineLevel="1" x14ac:dyDescent="0.2">
      <c r="B52" s="58" t="s">
        <v>113</v>
      </c>
      <c r="P52" s="77">
        <v>60</v>
      </c>
      <c r="Q52" s="77"/>
      <c r="R52" s="78"/>
    </row>
    <row r="53" spans="2:18" ht="14.25" hidden="1" outlineLevel="1" x14ac:dyDescent="0.2">
      <c r="B53" s="58" t="s">
        <v>128</v>
      </c>
      <c r="P53" s="77">
        <v>200</v>
      </c>
      <c r="Q53" s="77"/>
      <c r="R53" s="78"/>
    </row>
    <row r="54" spans="2:18" ht="14.25" hidden="1" outlineLevel="1" x14ac:dyDescent="0.2">
      <c r="B54" s="58"/>
      <c r="P54" s="77"/>
      <c r="Q54" s="77"/>
      <c r="R54" s="78"/>
    </row>
    <row r="55" spans="2:18" ht="15.75" customHeight="1" x14ac:dyDescent="0.2">
      <c r="B55" s="56"/>
      <c r="P55" s="77"/>
      <c r="Q55" s="77"/>
      <c r="R55" s="78"/>
    </row>
    <row r="56" spans="2:18" ht="15.75" customHeight="1" collapsed="1" x14ac:dyDescent="0.25">
      <c r="B56" s="1" t="s">
        <v>115</v>
      </c>
      <c r="O56" s="59">
        <f>SUM(O57:O63)</f>
        <v>0</v>
      </c>
      <c r="P56" s="76">
        <f>SUM(P57:P63)</f>
        <v>242.95</v>
      </c>
      <c r="Q56" s="77">
        <f>P56*(1+$Q$32)</f>
        <v>291.53999999999996</v>
      </c>
      <c r="R56" s="78">
        <f>Q56*12</f>
        <v>3498.4799999999996</v>
      </c>
    </row>
    <row r="57" spans="2:18" ht="15" hidden="1" outlineLevel="1" x14ac:dyDescent="0.25">
      <c r="B57" t="s">
        <v>116</v>
      </c>
      <c r="M57" s="32">
        <v>4</v>
      </c>
      <c r="N57" s="32">
        <f>M57*$C$33</f>
        <v>100</v>
      </c>
      <c r="P57" s="77">
        <f>N57</f>
        <v>100</v>
      </c>
      <c r="Q57" s="77"/>
      <c r="R57" s="78"/>
    </row>
    <row r="58" spans="2:18" ht="15" hidden="1" outlineLevel="1" x14ac:dyDescent="0.25">
      <c r="B58" t="s">
        <v>116</v>
      </c>
      <c r="M58" s="32">
        <v>1</v>
      </c>
      <c r="N58" s="32">
        <f>M58*$C$33</f>
        <v>25</v>
      </c>
      <c r="P58" s="77">
        <f>N58</f>
        <v>25</v>
      </c>
      <c r="Q58" s="77"/>
      <c r="R58" s="78"/>
    </row>
    <row r="59" spans="2:18" ht="15" hidden="1" outlineLevel="1" x14ac:dyDescent="0.25">
      <c r="B59" t="s">
        <v>111</v>
      </c>
      <c r="P59" s="77">
        <v>14</v>
      </c>
      <c r="Q59" s="77"/>
      <c r="R59" s="78"/>
    </row>
    <row r="60" spans="2:18" ht="15" hidden="1" outlineLevel="1" x14ac:dyDescent="0.25">
      <c r="B60" t="s">
        <v>108</v>
      </c>
      <c r="P60" s="77">
        <v>50</v>
      </c>
      <c r="Q60" s="77"/>
      <c r="R60" s="78"/>
    </row>
    <row r="61" spans="2:18" ht="15" hidden="1" outlineLevel="1" x14ac:dyDescent="0.25">
      <c r="B61" t="s">
        <v>117</v>
      </c>
      <c r="P61" s="77">
        <v>39</v>
      </c>
      <c r="Q61" s="77"/>
      <c r="R61" s="78"/>
    </row>
    <row r="62" spans="2:18" ht="14.25" hidden="1" outlineLevel="1" x14ac:dyDescent="0.2">
      <c r="B62" s="58" t="s">
        <v>118</v>
      </c>
      <c r="P62" s="77">
        <v>14.95</v>
      </c>
      <c r="Q62" s="77"/>
      <c r="R62" s="78"/>
    </row>
    <row r="63" spans="2:18" ht="14.25" hidden="1" outlineLevel="1" x14ac:dyDescent="0.2">
      <c r="B63" s="58"/>
      <c r="P63" s="77"/>
      <c r="Q63" s="77"/>
      <c r="R63" s="78"/>
    </row>
    <row r="64" spans="2:18" ht="15.75" customHeight="1" x14ac:dyDescent="0.2">
      <c r="B64" s="56"/>
      <c r="P64" s="77"/>
      <c r="Q64" s="77"/>
      <c r="R64" s="78"/>
    </row>
    <row r="65" spans="2:19" ht="15.75" customHeight="1" collapsed="1" x14ac:dyDescent="0.2">
      <c r="B65" s="57" t="s">
        <v>70</v>
      </c>
      <c r="O65" s="59">
        <f>SUM(O66:O73)</f>
        <v>0</v>
      </c>
      <c r="P65" s="76">
        <f>SUM(P66:P73)</f>
        <v>242.95</v>
      </c>
      <c r="Q65" s="77">
        <f>P65*(1+$Q$32)</f>
        <v>291.53999999999996</v>
      </c>
      <c r="R65" s="78">
        <f>Q65*12</f>
        <v>3498.4799999999996</v>
      </c>
    </row>
    <row r="66" spans="2:19" ht="15" hidden="1" outlineLevel="2" x14ac:dyDescent="0.25">
      <c r="B66" t="s">
        <v>114</v>
      </c>
      <c r="M66" s="32">
        <v>4</v>
      </c>
      <c r="N66" s="32">
        <f>M66*$C$33</f>
        <v>100</v>
      </c>
      <c r="P66" s="77">
        <f>N66</f>
        <v>100</v>
      </c>
      <c r="Q66" s="77"/>
      <c r="R66" s="78"/>
    </row>
    <row r="67" spans="2:19" ht="15" hidden="1" outlineLevel="2" x14ac:dyDescent="0.25">
      <c r="B67" t="s">
        <v>116</v>
      </c>
      <c r="M67" s="32">
        <v>1</v>
      </c>
      <c r="N67" s="32">
        <f>M67*$C$33</f>
        <v>25</v>
      </c>
      <c r="P67" s="77">
        <f>N67</f>
        <v>25</v>
      </c>
      <c r="Q67" s="77"/>
      <c r="R67" s="78"/>
    </row>
    <row r="68" spans="2:19" ht="15" hidden="1" outlineLevel="2" x14ac:dyDescent="0.25">
      <c r="B68" t="s">
        <v>111</v>
      </c>
      <c r="P68" s="77">
        <v>14</v>
      </c>
      <c r="Q68" s="77"/>
      <c r="R68" s="78"/>
    </row>
    <row r="69" spans="2:19" ht="15" hidden="1" outlineLevel="2" x14ac:dyDescent="0.25">
      <c r="B69" t="s">
        <v>108</v>
      </c>
      <c r="P69" s="77">
        <v>50</v>
      </c>
      <c r="Q69" s="77"/>
      <c r="R69" s="78"/>
    </row>
    <row r="70" spans="2:19" ht="15" hidden="1" outlineLevel="2" x14ac:dyDescent="0.25">
      <c r="B70" t="s">
        <v>117</v>
      </c>
      <c r="P70" s="77">
        <v>39</v>
      </c>
      <c r="Q70" s="77"/>
      <c r="R70" s="78"/>
    </row>
    <row r="71" spans="2:19" ht="15" hidden="1" outlineLevel="2" x14ac:dyDescent="0.25">
      <c r="B71" t="s">
        <v>118</v>
      </c>
      <c r="P71" s="77">
        <v>14.95</v>
      </c>
      <c r="Q71" s="77"/>
      <c r="R71" s="78"/>
    </row>
    <row r="72" spans="2:19" ht="14.25" hidden="1" outlineLevel="2" x14ac:dyDescent="0.2">
      <c r="B72" s="58"/>
      <c r="P72" s="77"/>
      <c r="Q72" s="77"/>
      <c r="R72" s="78"/>
    </row>
    <row r="73" spans="2:19" ht="14.25" hidden="1" outlineLevel="2" x14ac:dyDescent="0.2">
      <c r="B73" s="58"/>
      <c r="P73" s="77"/>
      <c r="Q73" s="77"/>
      <c r="R73" s="78"/>
    </row>
    <row r="74" spans="2:19" ht="15.75" customHeight="1" x14ac:dyDescent="0.2">
      <c r="P74" s="77"/>
      <c r="Q74" s="77"/>
      <c r="R74" s="78"/>
    </row>
    <row r="75" spans="2:19" ht="15.75" customHeight="1" collapsed="1" x14ac:dyDescent="0.25">
      <c r="B75" s="57" t="s">
        <v>93</v>
      </c>
      <c r="O75" s="59">
        <f>SUM(O76:O83)</f>
        <v>0</v>
      </c>
      <c r="P75" s="76">
        <v>232</v>
      </c>
      <c r="Q75" s="77">
        <f>P75*(1+$Q$32)</f>
        <v>278.39999999999998</v>
      </c>
      <c r="R75" s="78">
        <f>Q75*12</f>
        <v>3340.7999999999997</v>
      </c>
      <c r="S75" s="75" t="s">
        <v>121</v>
      </c>
    </row>
    <row r="76" spans="2:19" ht="14.25" hidden="1" outlineLevel="1" x14ac:dyDescent="0.2">
      <c r="B76" s="58" t="s">
        <v>120</v>
      </c>
      <c r="P76" s="32">
        <v>154</v>
      </c>
    </row>
    <row r="77" spans="2:19" ht="14.25" hidden="1" outlineLevel="1" x14ac:dyDescent="0.2">
      <c r="B77" s="74" t="s">
        <v>119</v>
      </c>
      <c r="P77" s="32">
        <v>36</v>
      </c>
    </row>
    <row r="78" spans="2:19" ht="14.25" hidden="1" outlineLevel="1" x14ac:dyDescent="0.2">
      <c r="B78" s="58"/>
      <c r="P78" s="32">
        <f t="shared" ref="P78" si="5">O78</f>
        <v>0</v>
      </c>
    </row>
    <row r="79" spans="2:19" ht="14.25" hidden="1" outlineLevel="1" x14ac:dyDescent="0.2">
      <c r="B79" s="58"/>
    </row>
    <row r="80" spans="2:19" ht="12.75" hidden="1" outlineLevel="1" x14ac:dyDescent="0.2"/>
    <row r="81" spans="2:2" ht="14.25" hidden="1" outlineLevel="1" x14ac:dyDescent="0.2">
      <c r="B81" s="58"/>
    </row>
    <row r="82" spans="2:2" ht="14.25" hidden="1" outlineLevel="1" x14ac:dyDescent="0.2">
      <c r="B82" s="58"/>
    </row>
    <row r="83" spans="2:2" ht="14.25" hidden="1" outlineLevel="1" x14ac:dyDescent="0.2">
      <c r="B83" s="58"/>
    </row>
    <row r="84" spans="2:2" ht="15.75" customHeight="1" x14ac:dyDescent="0.2">
      <c r="B84" s="56"/>
    </row>
  </sheetData>
  <mergeCells count="10">
    <mergeCell ref="B17:F17"/>
    <mergeCell ref="O16:Q16"/>
    <mergeCell ref="B19:F19"/>
    <mergeCell ref="F8:G8"/>
    <mergeCell ref="B16:F16"/>
    <mergeCell ref="B12:F12"/>
    <mergeCell ref="B14:F14"/>
    <mergeCell ref="O14:Q14"/>
    <mergeCell ref="B15:F15"/>
    <mergeCell ref="O15:Q15"/>
  </mergeCells>
  <hyperlinks>
    <hyperlink ref="B15" r:id="rId1" xr:uid="{00000000-0004-0000-0700-000000000000}"/>
    <hyperlink ref="B17" r:id="rId2" xr:uid="{00000000-0004-0000-0700-000001000000}"/>
    <hyperlink ref="B18" r:id="rId3" xr:uid="{00000000-0004-0000-0700-000002000000}"/>
    <hyperlink ref="B19" r:id="rId4" xr:uid="{00000000-0004-0000-0700-000003000000}"/>
    <hyperlink ref="S75" r:id="rId5" xr:uid="{00000000-0004-0000-0700-000004000000}"/>
  </hyperlinks>
  <pageMargins left="0.7" right="0.7" top="0.75" bottom="0.75" header="0.3" footer="0.3"/>
  <pageSetup paperSize="9" orientation="portrait"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8C015991DEF446A7DFFE2316831A57" ma:contentTypeVersion="12" ma:contentTypeDescription="Crear nuevo documento." ma:contentTypeScope="" ma:versionID="06109559da059e24c9ef4045b7e5903f">
  <xsd:schema xmlns:xsd="http://www.w3.org/2001/XMLSchema" xmlns:xs="http://www.w3.org/2001/XMLSchema" xmlns:p="http://schemas.microsoft.com/office/2006/metadata/properties" xmlns:ns2="2873350d-239e-42a7-acc3-f07fc8788904" xmlns:ns3="76292c59-c7e2-46ea-b597-403888290d2b" targetNamespace="http://schemas.microsoft.com/office/2006/metadata/properties" ma:root="true" ma:fieldsID="9b7d1e31e91c7467edad3c7defd0673b" ns2:_="" ns3:_="">
    <xsd:import namespace="2873350d-239e-42a7-acc3-f07fc8788904"/>
    <xsd:import namespace="76292c59-c7e2-46ea-b597-403888290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350d-239e-42a7-acc3-f07fc8788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ff00b8cc-7636-423d-af2d-b41e4678f0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92c59-c7e2-46ea-b597-403888290d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b097f3-d8e5-4d2f-8c11-0c25f1cd3b5a}" ma:internalName="TaxCatchAll" ma:showField="CatchAllData" ma:web="76292c59-c7e2-46ea-b597-403888290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73350d-239e-42a7-acc3-f07fc8788904">
      <Terms xmlns="http://schemas.microsoft.com/office/infopath/2007/PartnerControls"/>
    </lcf76f155ced4ddcb4097134ff3c332f>
    <TaxCatchAll xmlns="76292c59-c7e2-46ea-b597-403888290d2b" xsi:nil="true"/>
  </documentManagement>
</p:properties>
</file>

<file path=customXml/itemProps1.xml><?xml version="1.0" encoding="utf-8"?>
<ds:datastoreItem xmlns:ds="http://schemas.openxmlformats.org/officeDocument/2006/customXml" ds:itemID="{CD0C11F8-C37E-43E8-AE2C-B1634B5F6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BF7ED-C778-4BC4-8C36-2B02EFE9E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73350d-239e-42a7-acc3-f07fc8788904"/>
    <ds:schemaRef ds:uri="76292c59-c7e2-46ea-b597-403888290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37414-62AD-4AF9-BC13-C26022AEB901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6FDEF874-3D0D-4437-858B-3977ABF3A8F1}">
  <ds:schemaRefs>
    <ds:schemaRef ds:uri="http://schemas.microsoft.com/office/2006/metadata/properties"/>
    <ds:schemaRef ds:uri="76292c59-c7e2-46ea-b597-403888290d2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2873350d-239e-42a7-acc3-f07fc878890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Càlcul pressupost </vt:lpstr>
      <vt:lpstr>Perfils</vt:lpstr>
      <vt:lpstr>Taules IJ</vt:lpstr>
      <vt:lpstr>Infraestructura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Ripoll Sánchez</dc:creator>
  <cp:lastModifiedBy>MILAN CASTELLANO, VICTOR JOSE</cp:lastModifiedBy>
  <cp:lastPrinted>2025-10-21T11:09:54Z</cp:lastPrinted>
  <dcterms:created xsi:type="dcterms:W3CDTF">2017-03-09T17:46:58Z</dcterms:created>
  <dcterms:modified xsi:type="dcterms:W3CDTF">2026-03-10T12:00:23Z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0x010100A28C015991DEF446A7DFFE2316831A57</vt:lpwstr>
  </property>
  <property fmtid="{D5CDD505-2E9C-101B-9397-08002B2CF9AE}" pid="3" name="MediaServiceImageTags">
    <vt:lpwstr/>
  </property>
</Properties>
</file>