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nteniment\17 PLECS PER SERVEIS\2025\2025 exp 309-2025 Manteniment lubricació industrial\2. Licitació\"/>
    </mc:Choice>
  </mc:AlternateContent>
  <xr:revisionPtr revIDLastSave="0" documentId="13_ncr:1_{DA8180B7-2AEF-4546-8F79-0FCCED45CA10}" xr6:coauthVersionLast="47" xr6:coauthVersionMax="47" xr10:uidLastSave="{00000000-0000-0000-0000-000000000000}"/>
  <bookViews>
    <workbookView xWindow="-12105" yWindow="-16320" windowWidth="29040" windowHeight="15720" tabRatio="599" firstSheet="2" activeTab="2" xr2:uid="{98090474-D538-43B4-805D-56022433737B}"/>
  </bookViews>
  <sheets>
    <sheet name="S9" sheetId="1" state="hidden" r:id="rId1"/>
    <sheet name="S9 (2)" sheetId="2" state="hidden" r:id="rId2"/>
    <sheet name="Preus unitaris oferts" sheetId="7" r:id="rId3"/>
  </sheets>
  <definedNames>
    <definedName name="_xlnm.Print_Area" localSheetId="0">'S9'!$A$2:$K$22</definedName>
    <definedName name="_xlnm.Print_Area" localSheetId="1">'S9 (2)'!$A$2:$K$22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7" l="1"/>
  <c r="H13" i="7"/>
  <c r="H14" i="7"/>
  <c r="H15" i="7"/>
  <c r="H16" i="7"/>
  <c r="H17" i="7"/>
  <c r="H18" i="7"/>
  <c r="H19" i="7"/>
  <c r="H20" i="7"/>
  <c r="H21" i="7"/>
  <c r="H22" i="7"/>
  <c r="H23" i="7"/>
  <c r="H12" i="7"/>
  <c r="F6" i="7"/>
  <c r="F23" i="7"/>
  <c r="F22" i="7"/>
  <c r="F21" i="7"/>
  <c r="F20" i="7"/>
  <c r="F19" i="7"/>
  <c r="F18" i="7"/>
  <c r="F17" i="7"/>
  <c r="F16" i="7"/>
  <c r="F15" i="7"/>
  <c r="F14" i="7"/>
  <c r="F13" i="7"/>
  <c r="F12" i="7"/>
  <c r="H24" i="7" l="1"/>
  <c r="H7" i="7" s="1"/>
  <c r="H9" i="7" s="1"/>
  <c r="F24" i="7"/>
  <c r="F7" i="7" s="1"/>
  <c r="F9" i="7" s="1"/>
  <c r="M14" i="1" l="1"/>
  <c r="M13" i="1"/>
  <c r="M12" i="1"/>
  <c r="M11" i="1"/>
  <c r="M10" i="1"/>
  <c r="M9" i="1"/>
  <c r="M8" i="1"/>
  <c r="O12" i="1" s="1"/>
  <c r="M7" i="1"/>
  <c r="M19" i="2"/>
  <c r="M18" i="2"/>
  <c r="M21" i="2" s="1"/>
  <c r="M15" i="2"/>
  <c r="M14" i="2"/>
  <c r="M13" i="2"/>
  <c r="M12" i="2"/>
  <c r="M11" i="2"/>
  <c r="M10" i="2"/>
  <c r="M9" i="2"/>
  <c r="M8" i="2"/>
  <c r="M7" i="2"/>
  <c r="M6" i="2"/>
  <c r="M5" i="2"/>
  <c r="M18" i="1"/>
  <c r="M19" i="1"/>
  <c r="M15" i="1"/>
  <c r="M6" i="1"/>
  <c r="M5" i="1"/>
  <c r="N20" i="2" l="1"/>
  <c r="G20" i="2" s="1"/>
  <c r="K20" i="2" s="1"/>
  <c r="N19" i="2"/>
  <c r="G19" i="2" s="1"/>
  <c r="K19" i="2" s="1"/>
  <c r="M16" i="2"/>
  <c r="O12" i="2"/>
  <c r="N18" i="2"/>
  <c r="M21" i="1"/>
  <c r="M16" i="1"/>
  <c r="N5" i="1" s="1"/>
  <c r="N21" i="2" l="1"/>
  <c r="G18" i="2"/>
  <c r="M24" i="2"/>
  <c r="N14" i="2"/>
  <c r="G14" i="2" s="1"/>
  <c r="K14" i="2" s="1"/>
  <c r="N9" i="2"/>
  <c r="G9" i="2" s="1"/>
  <c r="K9" i="2" s="1"/>
  <c r="N15" i="2"/>
  <c r="G15" i="2" s="1"/>
  <c r="K15" i="2" s="1"/>
  <c r="N12" i="2"/>
  <c r="G12" i="2" s="1"/>
  <c r="K12" i="2" s="1"/>
  <c r="N11" i="2"/>
  <c r="G11" i="2" s="1"/>
  <c r="K11" i="2" s="1"/>
  <c r="N10" i="2"/>
  <c r="G10" i="2" s="1"/>
  <c r="K10" i="2" s="1"/>
  <c r="N8" i="2"/>
  <c r="G8" i="2" s="1"/>
  <c r="K8" i="2" s="1"/>
  <c r="N7" i="2"/>
  <c r="G7" i="2" s="1"/>
  <c r="K7" i="2" s="1"/>
  <c r="N6" i="2"/>
  <c r="G6" i="2" s="1"/>
  <c r="K6" i="2" s="1"/>
  <c r="N13" i="2"/>
  <c r="G13" i="2" s="1"/>
  <c r="K13" i="2" s="1"/>
  <c r="N5" i="2"/>
  <c r="N19" i="1"/>
  <c r="G19" i="1" s="1"/>
  <c r="K19" i="1" s="1"/>
  <c r="N20" i="1"/>
  <c r="G20" i="1" s="1"/>
  <c r="K20" i="1" s="1"/>
  <c r="N18" i="1"/>
  <c r="G5" i="1"/>
  <c r="N11" i="1"/>
  <c r="G11" i="1" s="1"/>
  <c r="K11" i="1" s="1"/>
  <c r="N12" i="1"/>
  <c r="G12" i="1" s="1"/>
  <c r="K12" i="1" s="1"/>
  <c r="N13" i="1"/>
  <c r="G13" i="1" s="1"/>
  <c r="K13" i="1" s="1"/>
  <c r="N14" i="1"/>
  <c r="G14" i="1" s="1"/>
  <c r="K14" i="1" s="1"/>
  <c r="N15" i="1"/>
  <c r="G15" i="1" s="1"/>
  <c r="K15" i="1" s="1"/>
  <c r="M24" i="1"/>
  <c r="N6" i="1"/>
  <c r="G6" i="1" s="1"/>
  <c r="K6" i="1" s="1"/>
  <c r="N8" i="1"/>
  <c r="G8" i="1" s="1"/>
  <c r="K8" i="1" s="1"/>
  <c r="N7" i="1"/>
  <c r="G7" i="1" s="1"/>
  <c r="K7" i="1" s="1"/>
  <c r="N9" i="1"/>
  <c r="G9" i="1" s="1"/>
  <c r="K9" i="1" s="1"/>
  <c r="N10" i="1"/>
  <c r="G10" i="1" s="1"/>
  <c r="K10" i="1" s="1"/>
  <c r="G5" i="2" l="1"/>
  <c r="N16" i="2"/>
  <c r="G22" i="2"/>
  <c r="K18" i="2"/>
  <c r="K22" i="2" s="1"/>
  <c r="G18" i="1"/>
  <c r="N21" i="1"/>
  <c r="N16" i="1"/>
  <c r="K5" i="1"/>
  <c r="G16" i="1"/>
  <c r="G16" i="2" l="1"/>
  <c r="K5" i="2"/>
  <c r="K18" i="1"/>
  <c r="K22" i="1" s="1"/>
  <c r="G22" i="1"/>
</calcChain>
</file>

<file path=xl/sharedStrings.xml><?xml version="1.0" encoding="utf-8"?>
<sst xmlns="http://schemas.openxmlformats.org/spreadsheetml/2006/main" count="167" uniqueCount="75">
  <si>
    <t>PREU MÀXIM ADMÈS</t>
  </si>
  <si>
    <t>PREUS OFERTATS</t>
  </si>
  <si>
    <t>PONDERACIÓ</t>
  </si>
  <si>
    <t>PREU PONDERAT</t>
  </si>
  <si>
    <t>€/ut</t>
  </si>
  <si>
    <t>%</t>
  </si>
  <si>
    <t>TOTAL PONDERAT</t>
  </si>
  <si>
    <t>revisió</t>
  </si>
  <si>
    <t>SERVEI MANTENIMENT ELECTROCLORACIONS I ESTACIONS DE CLORACIÓ. TREBALLS PROGRAMATS</t>
  </si>
  <si>
    <t>SERVEI MANTENIMENT ELECTROCLORACIONS I ESTACIONS DE CLORACIÓ. TREBALLS A DEMANDA</t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</si>
  <si>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Inclou tots els kits de manteniment i elements fungibles necessaris. Apartats 1,2,1 i 1,3,A) 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</si>
  <si>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1,3,B)</t>
    </r>
  </si>
  <si>
    <r>
      <t xml:space="preserve">Preu unitari de </t>
    </r>
    <r>
      <rPr>
        <b/>
        <sz val="9"/>
        <color rgb="FF000000"/>
        <rFont val="Arial"/>
        <family val="2"/>
      </rPr>
      <t xml:space="preserve">revisió annual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1,3,C)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</si>
  <si>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de dosificació de clor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1,3,D)</t>
    </r>
  </si>
  <si>
    <r>
      <t xml:space="preserve">Preu </t>
    </r>
    <r>
      <rPr>
        <b/>
        <sz val="9"/>
        <color rgb="FF000000"/>
        <rFont val="Arial"/>
        <family val="2"/>
      </rPr>
      <t>mensual de d'assistència telefònica i d'assistència urgent in situ</t>
    </r>
    <r>
      <rPr>
        <sz val="9"/>
        <color indexed="8"/>
        <rFont val="Arial"/>
        <family val="2"/>
      </rPr>
      <t>, d'acord a les instruccions tècniques i al criteri de la D.F.dels treballs.  Inclou tots els mitjans, equips, recursos necessaris, així com tota la gestió documental descrita al Plec i annexos. Inclou tots els kits de manteniment i elements fungibles necessaris.Apartats 1,2,3 i 1,3,F). en la quota mensual s'inclouen dues visites annuals a camp per a revisar in-situ un equip en fallada dels relacionats amb aquest Plec que estigui en fallada i que no puguin ser solucionades amb assistència telefònica. S'inclouen fins a tres hores de treball de tècnic a camp un cop arribat a la estació per cada una d'aquestes dues actuacions.</t>
    </r>
  </si>
  <si>
    <t>mes</t>
  </si>
  <si>
    <t xml:space="preserve">Increment màxim sobre el preu de factura dels equips i recanvis necessaris  per dur a terme manteniments de millora i correctius a demanda no recollits expressament en els manteniments anuals d'aquest Plec. </t>
  </si>
  <si>
    <r>
      <t>Preu unitari de re</t>
    </r>
    <r>
      <rPr>
        <b/>
        <sz val="9"/>
        <color rgb="FF000000"/>
        <rFont val="Arial"/>
        <family val="2"/>
      </rPr>
      <t>visió trimestral d'estació de d'electrocloració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1,3,D)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</si>
  <si>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1,3,A)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</si>
  <si>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1,3,B)</t>
    </r>
  </si>
  <si>
    <r>
      <t>Preu unitari de r</t>
    </r>
    <r>
      <rPr>
        <b/>
        <sz val="9"/>
        <color rgb="FF000000"/>
        <rFont val="Arial"/>
        <family val="2"/>
      </rPr>
      <t xml:space="preserve">evisió trimestral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1,3,C)</t>
    </r>
  </si>
  <si>
    <r>
      <t>Preu unitari de</t>
    </r>
    <r>
      <rPr>
        <b/>
        <sz val="9"/>
        <color rgb="FF000000"/>
        <rFont val="Arial"/>
        <family val="2"/>
      </rPr>
      <t xml:space="preserve"> revisió annual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1,3,E)</t>
    </r>
  </si>
  <si>
    <r>
      <t>Preu unitari de</t>
    </r>
    <r>
      <rPr>
        <b/>
        <sz val="9"/>
        <color rgb="FF000000"/>
        <rFont val="Arial"/>
        <family val="2"/>
      </rPr>
      <t xml:space="preserve"> revisió trimestarl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1,3,E)</t>
    </r>
  </si>
  <si>
    <t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06h i 22h. Apartats 1,2,1 i 1,3,E). Apartats 1.2.2 i 1.3.F un cop superades les tres hores de treball a camp per actuació o superades les dues actuacions/any incloses.</t>
  </si>
  <si>
    <t xml:space="preserve"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22h i 06h. Apartats 1,2,3 i 1,2,4. Pel apartat 1,2,4 un cop superades les tres hores de treball a camp per actuació o superades les dues actuacions/any incloses. </t>
  </si>
  <si>
    <t>Apartat PPT</t>
  </si>
  <si>
    <t>Unitat</t>
  </si>
  <si>
    <t>Bidó 20 kg</t>
  </si>
  <si>
    <t>Producte</t>
  </si>
  <si>
    <t>Preu unitari base</t>
  </si>
  <si>
    <t>PART VARIABLE</t>
  </si>
  <si>
    <t>Serveis</t>
  </si>
  <si>
    <t>Preu unitari ofert</t>
  </si>
  <si>
    <t>Subtotal base</t>
  </si>
  <si>
    <t>Subtotal ofert</t>
  </si>
  <si>
    <t>Caselles fixes</t>
  </si>
  <si>
    <t>Caselles a omplir pels licitadors</t>
  </si>
  <si>
    <t>Caselles calculades automaticament</t>
  </si>
  <si>
    <t>Formació</t>
  </si>
  <si>
    <t>Sense cost</t>
  </si>
  <si>
    <t>-</t>
  </si>
  <si>
    <t xml:space="preserve">Analítica d’oli industrial i assessorament tècnic </t>
  </si>
  <si>
    <t>3.3.1 PPT</t>
  </si>
  <si>
    <t>3.3.2 PPT</t>
  </si>
  <si>
    <t>Subministrament de lubricants i altres fluids industrials</t>
  </si>
  <si>
    <t>3.3.3 PPT</t>
  </si>
  <si>
    <t>Segons quadre adjunt</t>
  </si>
  <si>
    <t>PRESSUPOST TOTAL OFERT</t>
  </si>
  <si>
    <t>PRESSUPOST TOTAL BASE</t>
  </si>
  <si>
    <t xml:space="preserve">Unitats anuals estimades </t>
  </si>
  <si>
    <t>Pressupost base subministrament</t>
  </si>
  <si>
    <t>Pressupost ofert subministrament</t>
  </si>
  <si>
    <t>Lubricant PN PANOLIN HLP SYNTH 32 o equivalent</t>
  </si>
  <si>
    <t>Lubricant PN PANOLIN HLP SYNTH 46 o equivalent</t>
  </si>
  <si>
    <t>Lubricant SH TELLUS S2 MX 46 o equivalent</t>
  </si>
  <si>
    <t>Lubricant SH GADUS S3 HS COUPLING o equivalent</t>
  </si>
  <si>
    <t>Contenidor 18 kg</t>
  </si>
  <si>
    <t>Lubricant GREIX SH GADUS S2 V100 3 o equivalent</t>
  </si>
  <si>
    <t>Caixa de 12 cartutxos de 0,4 kg</t>
  </si>
  <si>
    <t>Lubricant GREIX SH GADUS S5 V100 2 o equivalent</t>
  </si>
  <si>
    <t>Lubricant GREIX PANOLIN ORCON GREASE CLEAR 2 equivalent</t>
  </si>
  <si>
    <t>Cartutxo de 0,4 kg</t>
  </si>
  <si>
    <t>Lubricant ACEITE BLANCO PETRONAS WHITE Oil P 22 o equivalent</t>
  </si>
  <si>
    <t>Lubricant PANOLIN ORCON GEAR 320 (NSF H-1) o equivalent</t>
  </si>
  <si>
    <t>Lubricant FC CASSIDA FLUID GL 460 o equivalent</t>
  </si>
  <si>
    <t>Bidó 205 L</t>
  </si>
  <si>
    <t>Lubricant FC CASSIDA FLUID GL 150  o equivalent</t>
  </si>
  <si>
    <t>Bidó 22 L</t>
  </si>
  <si>
    <t>Lubricant SKF SYSTEM 24 LAGD 125/WA2 o equivalent</t>
  </si>
  <si>
    <t>Contenidor 125 ml</t>
  </si>
  <si>
    <t>1 L</t>
  </si>
  <si>
    <t>S'inclou formació d'acord a l'apartat 3.3.3 del PPT?</t>
  </si>
  <si>
    <t>Marcar amb una "x"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</si>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</sst>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0.0%"/>
    <numFmt numFmtId="166" formatCode="#,##0.00\ &quot;€/ut&quot;"/>
  </numFmts>
  <fonts count="1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78">
    <xf numFmtId="0" fontId="0" fillId="0" borderId="0" xfId="0"/>
    <xf numFmtId="0" fontId="1" fillId="0" borderId="0" xfId="2"/>
    <xf numFmtId="10" fontId="3" fillId="2" borderId="3" xfId="3" applyNumberFormat="1" applyFont="1" applyFill="1" applyBorder="1" applyAlignment="1">
      <alignment horizontal="center" vertical="center" wrapText="1"/>
    </xf>
    <xf numFmtId="0" fontId="3" fillId="3" borderId="0" xfId="3" applyFont="1" applyFill="1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right"/>
    </xf>
    <xf numFmtId="10" fontId="3" fillId="3" borderId="3" xfId="3" applyNumberFormat="1" applyFont="1" applyFill="1" applyBorder="1" applyAlignment="1">
      <alignment vertical="center" wrapText="1"/>
    </xf>
    <xf numFmtId="164" fontId="4" fillId="3" borderId="1" xfId="3" applyNumberFormat="1" applyFont="1" applyFill="1" applyBorder="1" applyAlignment="1" applyProtection="1">
      <alignment horizontal="right" vertical="center"/>
      <protection locked="0"/>
    </xf>
    <xf numFmtId="4" fontId="4" fillId="3" borderId="2" xfId="3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0" fontId="3" fillId="3" borderId="4" xfId="3" applyNumberFormat="1" applyFont="1" applyFill="1" applyBorder="1" applyAlignment="1">
      <alignment vertical="center" wrapText="1"/>
    </xf>
    <xf numFmtId="164" fontId="4" fillId="3" borderId="5" xfId="3" applyNumberFormat="1" applyFont="1" applyFill="1" applyBorder="1" applyAlignment="1" applyProtection="1">
      <alignment horizontal="right" vertical="center"/>
      <protection locked="0"/>
    </xf>
    <xf numFmtId="4" fontId="4" fillId="3" borderId="6" xfId="3" applyNumberFormat="1" applyFont="1" applyFill="1" applyBorder="1" applyAlignment="1">
      <alignment vertical="center"/>
    </xf>
    <xf numFmtId="164" fontId="0" fillId="0" borderId="0" xfId="0" applyNumberFormat="1"/>
    <xf numFmtId="2" fontId="3" fillId="6" borderId="7" xfId="3" applyNumberFormat="1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horizontal="right" vertical="center"/>
    </xf>
    <xf numFmtId="164" fontId="4" fillId="3" borderId="8" xfId="3" applyNumberFormat="1" applyFont="1" applyFill="1" applyBorder="1" applyAlignment="1" applyProtection="1">
      <alignment horizontal="right" vertical="center"/>
      <protection locked="0"/>
    </xf>
    <xf numFmtId="4" fontId="4" fillId="3" borderId="9" xfId="3" applyNumberFormat="1" applyFont="1" applyFill="1" applyBorder="1" applyAlignment="1">
      <alignment vertical="center"/>
    </xf>
    <xf numFmtId="2" fontId="3" fillId="6" borderId="10" xfId="3" applyNumberFormat="1" applyFont="1" applyFill="1" applyBorder="1" applyAlignment="1">
      <alignment horizontal="center" vertical="center"/>
    </xf>
    <xf numFmtId="10" fontId="3" fillId="3" borderId="11" xfId="3" applyNumberFormat="1" applyFont="1" applyFill="1" applyBorder="1" applyAlignment="1">
      <alignment vertical="center" wrapText="1"/>
    </xf>
    <xf numFmtId="164" fontId="4" fillId="3" borderId="12" xfId="3" applyNumberFormat="1" applyFont="1" applyFill="1" applyBorder="1" applyAlignment="1" applyProtection="1">
      <alignment horizontal="right" vertical="center"/>
      <protection locked="0"/>
    </xf>
    <xf numFmtId="4" fontId="4" fillId="3" borderId="13" xfId="3" applyNumberFormat="1" applyFont="1" applyFill="1" applyBorder="1" applyAlignment="1">
      <alignment vertical="center"/>
    </xf>
    <xf numFmtId="2" fontId="3" fillId="6" borderId="14" xfId="3" applyNumberFormat="1" applyFont="1" applyFill="1" applyBorder="1" applyAlignment="1">
      <alignment horizontal="center" vertical="center"/>
    </xf>
    <xf numFmtId="10" fontId="3" fillId="3" borderId="0" xfId="3" applyNumberFormat="1" applyFont="1" applyFill="1" applyAlignment="1">
      <alignment vertical="center" wrapText="1"/>
    </xf>
    <xf numFmtId="164" fontId="4" fillId="3" borderId="0" xfId="3" applyNumberFormat="1" applyFont="1" applyFill="1" applyAlignment="1" applyProtection="1">
      <alignment horizontal="right" vertical="center"/>
      <protection locked="0"/>
    </xf>
    <xf numFmtId="4" fontId="4" fillId="3" borderId="0" xfId="3" applyNumberFormat="1" applyFont="1" applyFill="1" applyAlignment="1">
      <alignment vertical="center"/>
    </xf>
    <xf numFmtId="164" fontId="3" fillId="3" borderId="0" xfId="3" applyNumberFormat="1" applyFont="1" applyFill="1" applyAlignment="1">
      <alignment vertical="center"/>
    </xf>
    <xf numFmtId="165" fontId="0" fillId="0" borderId="0" xfId="1" applyNumberFormat="1" applyFont="1" applyAlignment="1">
      <alignment horizontal="center"/>
    </xf>
    <xf numFmtId="9" fontId="3" fillId="3" borderId="0" xfId="1" applyFont="1" applyFill="1" applyBorder="1" applyAlignment="1">
      <alignment horizontal="center" vertical="center"/>
    </xf>
    <xf numFmtId="2" fontId="3" fillId="5" borderId="3" xfId="3" applyNumberFormat="1" applyFont="1" applyFill="1" applyBorder="1" applyAlignment="1">
      <alignment horizontal="center" vertical="center"/>
    </xf>
    <xf numFmtId="0" fontId="4" fillId="3" borderId="12" xfId="3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165" fontId="0" fillId="0" borderId="7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164" fontId="1" fillId="0" borderId="0" xfId="2" applyNumberFormat="1" applyAlignment="1">
      <alignment horizontal="center"/>
    </xf>
    <xf numFmtId="10" fontId="1" fillId="0" borderId="0" xfId="2" applyNumberFormat="1" applyAlignment="1">
      <alignment horizontal="right"/>
    </xf>
    <xf numFmtId="10" fontId="0" fillId="0" borderId="0" xfId="0" applyNumberFormat="1"/>
    <xf numFmtId="164" fontId="3" fillId="3" borderId="0" xfId="3" applyNumberFormat="1" applyFont="1" applyFill="1" applyAlignment="1">
      <alignment horizontal="center" vertical="center"/>
    </xf>
    <xf numFmtId="10" fontId="3" fillId="3" borderId="0" xfId="3" applyNumberFormat="1" applyFont="1" applyFill="1" applyAlignment="1">
      <alignment horizontal="center" vertical="center"/>
    </xf>
    <xf numFmtId="164" fontId="0" fillId="7" borderId="0" xfId="0" applyNumberFormat="1" applyFill="1"/>
    <xf numFmtId="164" fontId="3" fillId="7" borderId="0" xfId="3" applyNumberFormat="1" applyFont="1" applyFill="1" applyAlignment="1">
      <alignment horizontal="center" vertical="center"/>
    </xf>
    <xf numFmtId="164" fontId="1" fillId="0" borderId="0" xfId="2" applyNumberFormat="1"/>
    <xf numFmtId="0" fontId="1" fillId="0" borderId="0" xfId="0" applyFont="1"/>
    <xf numFmtId="10" fontId="7" fillId="4" borderId="15" xfId="3" applyNumberFormat="1" applyFont="1" applyFill="1" applyBorder="1" applyAlignment="1">
      <alignment horizontal="center" vertical="center" wrapText="1"/>
    </xf>
    <xf numFmtId="164" fontId="7" fillId="4" borderId="15" xfId="3" applyNumberFormat="1" applyFont="1" applyFill="1" applyBorder="1" applyAlignment="1">
      <alignment horizontal="center" vertical="center" wrapText="1"/>
    </xf>
    <xf numFmtId="10" fontId="9" fillId="8" borderId="16" xfId="3" applyNumberFormat="1" applyFont="1" applyFill="1" applyBorder="1" applyAlignment="1">
      <alignment horizontal="center" vertical="center" wrapText="1"/>
    </xf>
    <xf numFmtId="166" fontId="4" fillId="8" borderId="16" xfId="3" applyNumberFormat="1" applyFont="1" applyFill="1" applyBorder="1" applyAlignment="1">
      <alignment horizontal="center" vertical="center"/>
    </xf>
    <xf numFmtId="10" fontId="4" fillId="0" borderId="0" xfId="3" applyNumberFormat="1" applyFont="1" applyAlignment="1">
      <alignment vertical="center" wrapText="1"/>
    </xf>
    <xf numFmtId="166" fontId="4" fillId="8" borderId="15" xfId="3" applyNumberFormat="1" applyFont="1" applyFill="1" applyBorder="1" applyAlignment="1">
      <alignment horizontal="center" vertical="center"/>
    </xf>
    <xf numFmtId="10" fontId="9" fillId="0" borderId="0" xfId="3" applyNumberFormat="1" applyFont="1" applyAlignment="1">
      <alignment vertical="center" wrapText="1"/>
    </xf>
    <xf numFmtId="49" fontId="9" fillId="8" borderId="16" xfId="3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0" fontId="3" fillId="8" borderId="15" xfId="3" applyNumberFormat="1" applyFont="1" applyFill="1" applyBorder="1" applyAlignment="1">
      <alignment horizontal="center" vertical="center" wrapText="1"/>
    </xf>
    <xf numFmtId="4" fontId="4" fillId="8" borderId="15" xfId="3" applyNumberFormat="1" applyFont="1" applyFill="1" applyBorder="1" applyAlignment="1">
      <alignment horizontal="center" vertical="center" wrapText="1"/>
    </xf>
    <xf numFmtId="164" fontId="4" fillId="8" borderId="15" xfId="3" applyNumberFormat="1" applyFont="1" applyFill="1" applyBorder="1" applyAlignment="1" applyProtection="1">
      <alignment horizontal="right" vertical="center" wrapText="1"/>
      <protection locked="0"/>
    </xf>
    <xf numFmtId="0" fontId="0" fillId="8" borderId="15" xfId="0" applyFill="1" applyBorder="1" applyAlignment="1">
      <alignment horizontal="center" vertical="center"/>
    </xf>
    <xf numFmtId="164" fontId="0" fillId="8" borderId="15" xfId="0" applyNumberFormat="1" applyFill="1" applyBorder="1" applyAlignment="1">
      <alignment vertical="center"/>
    </xf>
    <xf numFmtId="164" fontId="5" fillId="8" borderId="15" xfId="0" applyNumberFormat="1" applyFont="1" applyFill="1" applyBorder="1" applyAlignment="1">
      <alignment vertical="center"/>
    </xf>
    <xf numFmtId="164" fontId="0" fillId="10" borderId="15" xfId="0" applyNumberFormat="1" applyFill="1" applyBorder="1" applyAlignment="1">
      <alignment vertical="center"/>
    </xf>
    <xf numFmtId="164" fontId="5" fillId="10" borderId="15" xfId="0" applyNumberFormat="1" applyFont="1" applyFill="1" applyBorder="1" applyAlignment="1">
      <alignment vertical="center"/>
    </xf>
    <xf numFmtId="0" fontId="10" fillId="8" borderId="15" xfId="2" applyFont="1" applyFill="1" applyBorder="1" applyAlignment="1">
      <alignment horizontal="center" vertical="center"/>
    </xf>
    <xf numFmtId="0" fontId="10" fillId="6" borderId="15" xfId="2" applyFont="1" applyFill="1" applyBorder="1" applyAlignment="1">
      <alignment horizontal="center" vertical="center"/>
    </xf>
    <xf numFmtId="166" fontId="4" fillId="6" borderId="15" xfId="3" applyNumberFormat="1" applyFont="1" applyFill="1" applyBorder="1" applyAlignment="1" applyProtection="1">
      <alignment horizontal="center" vertical="center"/>
      <protection locked="0"/>
    </xf>
    <xf numFmtId="44" fontId="10" fillId="10" borderId="15" xfId="2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/>
    </xf>
    <xf numFmtId="0" fontId="5" fillId="0" borderId="0" xfId="0" applyFont="1" applyAlignment="1">
      <alignment horizontal="right" vertical="center"/>
    </xf>
    <xf numFmtId="4" fontId="7" fillId="3" borderId="1" xfId="3" applyNumberFormat="1" applyFont="1" applyFill="1" applyBorder="1" applyAlignment="1">
      <alignment horizontal="center" vertical="center"/>
    </xf>
    <xf numFmtId="4" fontId="7" fillId="3" borderId="2" xfId="3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  <protection locked="0"/>
    </xf>
    <xf numFmtId="164" fontId="3" fillId="2" borderId="2" xfId="3" applyNumberFormat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2" xr:uid="{FB2FF4AA-992A-4239-B051-8BD13C5B8D63}"/>
    <cellStyle name="Normal_Preus MOCCAT" xfId="3" xr:uid="{69798F31-BD7C-47EB-8C18-DA529671A97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0FB9-B0F2-4AC2-BE23-36E694F45927}">
  <dimension ref="A3:O24"/>
  <sheetViews>
    <sheetView topLeftCell="A7" zoomScale="110" zoomScaleNormal="110" workbookViewId="0">
      <selection activeCell="M11" sqref="M11"/>
    </sheetView>
  </sheetViews>
  <sheetFormatPr defaultColWidth="11.42578125" defaultRowHeight="12.75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/>
    <row r="4" spans="2:15" s="1" customFormat="1" ht="24.75" thickBot="1">
      <c r="B4" s="2" t="s">
        <v>8</v>
      </c>
      <c r="C4" s="3"/>
      <c r="D4" s="76" t="s">
        <v>0</v>
      </c>
      <c r="E4" s="77"/>
      <c r="G4" s="9" t="s">
        <v>2</v>
      </c>
      <c r="I4" s="76" t="s">
        <v>1</v>
      </c>
      <c r="J4" s="77"/>
      <c r="K4" s="10" t="s">
        <v>3</v>
      </c>
      <c r="M4" s="4"/>
      <c r="N4" s="5"/>
    </row>
    <row r="5" spans="2:15" s="1" customFormat="1" ht="48.75" thickBot="1">
      <c r="B5" s="6" t="s">
        <v>10</v>
      </c>
      <c r="C5" s="3"/>
      <c r="D5" s="7">
        <v>8250</v>
      </c>
      <c r="E5" s="8" t="s">
        <v>7</v>
      </c>
      <c r="G5" s="36">
        <f>N5</f>
        <v>0.18922018348623854</v>
      </c>
      <c r="I5" s="7"/>
      <c r="J5" s="8" t="s">
        <v>7</v>
      </c>
      <c r="K5" s="17">
        <f>I5*G5</f>
        <v>0</v>
      </c>
      <c r="M5" s="38">
        <f>D5*1</f>
        <v>8250</v>
      </c>
      <c r="N5" s="39">
        <f>M5/$M$16</f>
        <v>0.18922018348623854</v>
      </c>
    </row>
    <row r="6" spans="2:15" s="1" customFormat="1" ht="60.75" thickBot="1">
      <c r="B6" s="6" t="s">
        <v>18</v>
      </c>
      <c r="C6" s="3"/>
      <c r="D6" s="7">
        <v>1250</v>
      </c>
      <c r="E6" s="8" t="s">
        <v>7</v>
      </c>
      <c r="G6" s="36">
        <f t="shared" ref="G6:G15" si="0">N6</f>
        <v>8.6009174311926603E-2</v>
      </c>
      <c r="I6" s="7"/>
      <c r="J6" s="8" t="s">
        <v>7</v>
      </c>
      <c r="K6" s="22">
        <f t="shared" ref="K6:K15" si="1">I6*G6</f>
        <v>0</v>
      </c>
      <c r="M6" s="38">
        <f>D6*3</f>
        <v>3750</v>
      </c>
      <c r="N6" s="39">
        <f t="shared" ref="N6:N15" si="2">M6/$M$16</f>
        <v>8.6009174311926603E-2</v>
      </c>
    </row>
    <row r="7" spans="2:15" s="1" customFormat="1" ht="60.75" thickBot="1">
      <c r="B7" s="6" t="s">
        <v>11</v>
      </c>
      <c r="C7" s="3"/>
      <c r="D7" s="7">
        <v>6900</v>
      </c>
      <c r="E7" s="8" t="s">
        <v>7</v>
      </c>
      <c r="G7" s="36">
        <f t="shared" si="0"/>
        <v>0.15825688073394495</v>
      </c>
      <c r="I7" s="7"/>
      <c r="J7" s="8" t="s">
        <v>7</v>
      </c>
      <c r="K7" s="26">
        <f t="shared" si="1"/>
        <v>0</v>
      </c>
      <c r="M7" s="38">
        <f>D7*1</f>
        <v>6900</v>
      </c>
      <c r="N7" s="39">
        <f t="shared" si="2"/>
        <v>0.15825688073394495</v>
      </c>
    </row>
    <row r="8" spans="2:15" s="1" customFormat="1" ht="60.75" thickBot="1">
      <c r="B8" s="6" t="s">
        <v>19</v>
      </c>
      <c r="C8" s="3"/>
      <c r="D8" s="7">
        <v>475</v>
      </c>
      <c r="E8" s="8" t="s">
        <v>7</v>
      </c>
      <c r="G8" s="36">
        <f t="shared" si="0"/>
        <v>3.2683486238532108E-2</v>
      </c>
      <c r="I8" s="7"/>
      <c r="J8" s="8" t="s">
        <v>7</v>
      </c>
      <c r="K8" s="26">
        <f t="shared" si="1"/>
        <v>0</v>
      </c>
      <c r="M8" s="38">
        <f>D8*3</f>
        <v>1425</v>
      </c>
      <c r="N8" s="39">
        <f t="shared" si="2"/>
        <v>3.2683486238532108E-2</v>
      </c>
    </row>
    <row r="9" spans="2:15" s="1" customFormat="1" ht="60.75" thickBot="1">
      <c r="B9" s="6" t="s">
        <v>12</v>
      </c>
      <c r="C9" s="3"/>
      <c r="D9" s="7">
        <v>7800</v>
      </c>
      <c r="E9" s="8" t="s">
        <v>7</v>
      </c>
      <c r="G9" s="36">
        <f t="shared" si="0"/>
        <v>0.17889908256880735</v>
      </c>
      <c r="I9" s="7"/>
      <c r="J9" s="8" t="s">
        <v>7</v>
      </c>
      <c r="K9" s="26">
        <f t="shared" si="1"/>
        <v>0</v>
      </c>
      <c r="M9" s="38">
        <f>D9*1</f>
        <v>7800</v>
      </c>
      <c r="N9" s="39">
        <f t="shared" si="2"/>
        <v>0.17889908256880735</v>
      </c>
    </row>
    <row r="10" spans="2:15" s="1" customFormat="1" ht="60.75" thickBot="1">
      <c r="B10" s="6" t="s">
        <v>20</v>
      </c>
      <c r="C10" s="3"/>
      <c r="D10" s="7">
        <v>475</v>
      </c>
      <c r="E10" s="8" t="s">
        <v>7</v>
      </c>
      <c r="G10" s="36">
        <f t="shared" si="0"/>
        <v>3.2683486238532108E-2</v>
      </c>
      <c r="I10" s="7"/>
      <c r="J10" s="8" t="s">
        <v>7</v>
      </c>
      <c r="K10" s="26">
        <f t="shared" si="1"/>
        <v>0</v>
      </c>
      <c r="M10" s="38">
        <f>D10*3</f>
        <v>1425</v>
      </c>
      <c r="N10" s="39">
        <f t="shared" si="2"/>
        <v>3.2683486238532108E-2</v>
      </c>
    </row>
    <row r="11" spans="2:15" s="1" customFormat="1" ht="60.75" thickBot="1">
      <c r="B11" s="6" t="s">
        <v>13</v>
      </c>
      <c r="C11" s="3"/>
      <c r="D11" s="7">
        <v>3950</v>
      </c>
      <c r="E11" s="8" t="s">
        <v>7</v>
      </c>
      <c r="G11" s="36">
        <f t="shared" si="0"/>
        <v>9.0596330275229356E-2</v>
      </c>
      <c r="I11" s="7"/>
      <c r="J11" s="8" t="s">
        <v>7</v>
      </c>
      <c r="K11" s="26">
        <f t="shared" si="1"/>
        <v>0</v>
      </c>
      <c r="M11" s="38">
        <f>D11*1</f>
        <v>3950</v>
      </c>
      <c r="N11" s="39">
        <f t="shared" si="2"/>
        <v>9.0596330275229356E-2</v>
      </c>
    </row>
    <row r="12" spans="2:15" s="1" customFormat="1" ht="48.75" thickBot="1">
      <c r="B12" s="6" t="s">
        <v>17</v>
      </c>
      <c r="C12" s="3"/>
      <c r="D12" s="7">
        <v>450</v>
      </c>
      <c r="E12" s="8" t="s">
        <v>7</v>
      </c>
      <c r="G12" s="36">
        <f t="shared" si="0"/>
        <v>3.096330275229358E-2</v>
      </c>
      <c r="I12" s="7"/>
      <c r="J12" s="8" t="s">
        <v>7</v>
      </c>
      <c r="K12" s="26">
        <f t="shared" si="1"/>
        <v>0</v>
      </c>
      <c r="M12" s="38">
        <f>D12*3</f>
        <v>1350</v>
      </c>
      <c r="N12" s="39">
        <f t="shared" si="2"/>
        <v>3.096330275229358E-2</v>
      </c>
      <c r="O12" s="45">
        <f>SUM(M5:M12)</f>
        <v>34850</v>
      </c>
    </row>
    <row r="13" spans="2:15" s="1" customFormat="1" ht="60.75" thickBot="1">
      <c r="B13" s="6" t="s">
        <v>21</v>
      </c>
      <c r="C13" s="3"/>
      <c r="D13" s="7">
        <v>3500</v>
      </c>
      <c r="E13" s="8" t="s">
        <v>7</v>
      </c>
      <c r="G13" s="36">
        <f t="shared" si="0"/>
        <v>8.027522935779817E-2</v>
      </c>
      <c r="I13" s="7"/>
      <c r="J13" s="8" t="s">
        <v>7</v>
      </c>
      <c r="K13" s="26">
        <f t="shared" si="1"/>
        <v>0</v>
      </c>
      <c r="M13" s="38">
        <f>D13*1</f>
        <v>3500</v>
      </c>
      <c r="N13" s="39">
        <f t="shared" si="2"/>
        <v>8.027522935779817E-2</v>
      </c>
      <c r="O13" s="45"/>
    </row>
    <row r="14" spans="2:15" s="1" customFormat="1" ht="60.75" thickBot="1">
      <c r="B14" s="6" t="s">
        <v>22</v>
      </c>
      <c r="C14" s="3"/>
      <c r="D14" s="7">
        <v>350</v>
      </c>
      <c r="E14" s="8" t="s">
        <v>7</v>
      </c>
      <c r="G14" s="36">
        <f t="shared" si="0"/>
        <v>2.4082568807339451E-2</v>
      </c>
      <c r="I14" s="7"/>
      <c r="J14" s="8" t="s">
        <v>7</v>
      </c>
      <c r="K14" s="26">
        <f t="shared" si="1"/>
        <v>0</v>
      </c>
      <c r="M14" s="38">
        <f>D14*3</f>
        <v>1050</v>
      </c>
      <c r="N14" s="39">
        <f t="shared" si="2"/>
        <v>2.4082568807339451E-2</v>
      </c>
    </row>
    <row r="15" spans="2:15" s="1" customFormat="1" ht="96.75" thickBot="1">
      <c r="B15" s="6" t="s">
        <v>14</v>
      </c>
      <c r="C15" s="3"/>
      <c r="D15" s="7">
        <v>350</v>
      </c>
      <c r="E15" s="8" t="s">
        <v>15</v>
      </c>
      <c r="G15" s="37">
        <f t="shared" si="0"/>
        <v>9.6330275229357804E-2</v>
      </c>
      <c r="I15" s="7"/>
      <c r="J15" s="8" t="s">
        <v>15</v>
      </c>
      <c r="K15" s="26">
        <f t="shared" si="1"/>
        <v>0</v>
      </c>
      <c r="M15" s="38">
        <f>D15*12</f>
        <v>4200</v>
      </c>
      <c r="N15" s="39">
        <f t="shared" si="2"/>
        <v>9.6330275229357804E-2</v>
      </c>
    </row>
    <row r="16" spans="2:15" ht="13.5" thickBot="1">
      <c r="G16" s="35">
        <f>SUM(G5:G15)</f>
        <v>1.0000000000000002</v>
      </c>
      <c r="M16" s="43">
        <f>SUM(M5:M15)</f>
        <v>43600</v>
      </c>
      <c r="N16" s="40">
        <f>SUM(N5:N15)</f>
        <v>1.0000000000000002</v>
      </c>
    </row>
    <row r="17" spans="1:15" ht="24.75" thickBot="1">
      <c r="B17" s="2" t="s">
        <v>9</v>
      </c>
      <c r="C17" s="3"/>
      <c r="D17" s="76" t="s">
        <v>0</v>
      </c>
      <c r="E17" s="77"/>
      <c r="G17" s="9" t="s">
        <v>2</v>
      </c>
      <c r="I17" s="76" t="s">
        <v>1</v>
      </c>
      <c r="J17" s="77"/>
      <c r="K17" s="10" t="s">
        <v>3</v>
      </c>
      <c r="L17" s="11"/>
      <c r="M17" s="11"/>
      <c r="N17" s="11"/>
      <c r="O17" s="12"/>
    </row>
    <row r="18" spans="1:15" s="3" customFormat="1" ht="60.75" thickBot="1">
      <c r="A18"/>
      <c r="B18" s="13" t="s">
        <v>23</v>
      </c>
      <c r="D18" s="14">
        <v>43</v>
      </c>
      <c r="E18" s="15" t="s">
        <v>4</v>
      </c>
      <c r="F18" s="16"/>
      <c r="G18" s="36">
        <f>N18</f>
        <v>0.17485142320925867</v>
      </c>
      <c r="H18" s="16"/>
      <c r="I18" s="14"/>
      <c r="J18" s="15" t="s">
        <v>4</v>
      </c>
      <c r="K18" s="17">
        <f>I18*G18</f>
        <v>0</v>
      </c>
      <c r="L18" s="18"/>
      <c r="M18" s="41">
        <f>D18*65</f>
        <v>2795</v>
      </c>
      <c r="N18" s="42">
        <f>M18/$M$21</f>
        <v>0.17485142320925867</v>
      </c>
      <c r="O18" s="19"/>
    </row>
    <row r="19" spans="1:15" s="3" customFormat="1" ht="60.75" thickBot="1">
      <c r="A19"/>
      <c r="B19" s="13" t="s">
        <v>24</v>
      </c>
      <c r="D19" s="20">
        <v>69</v>
      </c>
      <c r="E19" s="21" t="s">
        <v>4</v>
      </c>
      <c r="F19" s="16"/>
      <c r="G19" s="36">
        <f t="shared" ref="G19:G20" si="3">N19</f>
        <v>4.3165467625899283E-2</v>
      </c>
      <c r="H19" s="16"/>
      <c r="I19" s="20"/>
      <c r="J19" s="21" t="s">
        <v>4</v>
      </c>
      <c r="K19" s="22">
        <f t="shared" ref="K19:K20" si="4">I19*G19</f>
        <v>0</v>
      </c>
      <c r="L19" s="18"/>
      <c r="M19" s="41">
        <f>D19*10</f>
        <v>690</v>
      </c>
      <c r="N19" s="42">
        <f t="shared" ref="N19:N20" si="5">M19/$M$21</f>
        <v>4.3165467625899283E-2</v>
      </c>
      <c r="O19" s="19"/>
    </row>
    <row r="20" spans="1:15" s="3" customFormat="1" ht="36.75" thickBot="1">
      <c r="A20"/>
      <c r="B20" s="23" t="s">
        <v>16</v>
      </c>
      <c r="D20" s="34">
        <v>15</v>
      </c>
      <c r="E20" s="25" t="s">
        <v>5</v>
      </c>
      <c r="F20" s="16"/>
      <c r="G20" s="37">
        <f t="shared" si="3"/>
        <v>0.78198310916484204</v>
      </c>
      <c r="H20" s="16"/>
      <c r="I20" s="24"/>
      <c r="J20" s="25" t="s">
        <v>4</v>
      </c>
      <c r="K20" s="26">
        <f t="shared" si="4"/>
        <v>0</v>
      </c>
      <c r="L20" s="18"/>
      <c r="M20" s="41">
        <v>12500</v>
      </c>
      <c r="N20" s="42">
        <f t="shared" si="5"/>
        <v>0.78198310916484204</v>
      </c>
      <c r="O20" s="19"/>
    </row>
    <row r="21" spans="1:15" s="3" customFormat="1" ht="13.5" thickBot="1">
      <c r="A21"/>
      <c r="B21" s="27"/>
      <c r="D21" s="28"/>
      <c r="E21" s="29"/>
      <c r="F21" s="30"/>
      <c r="G21" s="31"/>
      <c r="H21" s="30"/>
      <c r="I21" s="28"/>
      <c r="J21" s="29"/>
      <c r="L21" s="18"/>
      <c r="M21" s="44">
        <f>SUM(M18:M20)</f>
        <v>15985</v>
      </c>
      <c r="N21" s="42">
        <f>SUM(N18:N20)</f>
        <v>1</v>
      </c>
      <c r="O21" s="19"/>
    </row>
    <row r="22" spans="1:15" s="3" customFormat="1" ht="13.5" thickBot="1">
      <c r="A22"/>
      <c r="B22" s="27"/>
      <c r="D22" s="28"/>
      <c r="E22" s="29"/>
      <c r="F22" s="30"/>
      <c r="G22" s="32">
        <f>SUM(G18:G21)</f>
        <v>1</v>
      </c>
      <c r="H22" s="30"/>
      <c r="I22" s="74" t="s">
        <v>6</v>
      </c>
      <c r="J22" s="75"/>
      <c r="K22" s="33">
        <f>SUM(K18:K21)</f>
        <v>0</v>
      </c>
      <c r="L22" s="18"/>
      <c r="M22" s="18"/>
      <c r="N22" s="18"/>
      <c r="O22" s="19"/>
    </row>
    <row r="23" spans="1:15" s="3" customFormat="1">
      <c r="A23"/>
      <c r="B23" s="27"/>
      <c r="D23" s="28"/>
      <c r="E23" s="29"/>
      <c r="I23" s="28"/>
      <c r="J23" s="29"/>
      <c r="L23" s="18"/>
      <c r="M23" s="18"/>
      <c r="N23" s="18"/>
      <c r="O23" s="19"/>
    </row>
    <row r="24" spans="1:15">
      <c r="M24" s="43">
        <f>M16+M21</f>
        <v>59585</v>
      </c>
    </row>
  </sheetData>
  <mergeCells count="5">
    <mergeCell ref="I22:J22"/>
    <mergeCell ref="D4:E4"/>
    <mergeCell ref="I4:J4"/>
    <mergeCell ref="D17:E17"/>
    <mergeCell ref="I17:J17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FFBF-02D6-4252-9950-63FBF2F31808}">
  <dimension ref="A3:O24"/>
  <sheetViews>
    <sheetView topLeftCell="A6" zoomScale="110" zoomScaleNormal="110" workbookViewId="0">
      <selection activeCell="M11" sqref="M11"/>
    </sheetView>
  </sheetViews>
  <sheetFormatPr defaultColWidth="11.42578125" defaultRowHeight="12.75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/>
    <row r="4" spans="2:15" s="1" customFormat="1" ht="24.75" thickBot="1">
      <c r="B4" s="2" t="s">
        <v>8</v>
      </c>
      <c r="C4" s="3"/>
      <c r="D4" s="76" t="s">
        <v>0</v>
      </c>
      <c r="E4" s="77"/>
      <c r="G4" s="9" t="s">
        <v>2</v>
      </c>
      <c r="I4" s="76" t="s">
        <v>1</v>
      </c>
      <c r="J4" s="77"/>
      <c r="K4" s="10" t="s">
        <v>3</v>
      </c>
      <c r="M4" s="4"/>
      <c r="N4" s="5"/>
    </row>
    <row r="5" spans="2:15" s="1" customFormat="1" ht="48.75" thickBot="1">
      <c r="B5" s="6" t="s">
        <v>10</v>
      </c>
      <c r="C5" s="3"/>
      <c r="D5" s="7">
        <v>5600</v>
      </c>
      <c r="E5" s="8" t="s">
        <v>7</v>
      </c>
      <c r="G5" s="36">
        <f>N5</f>
        <v>0.11630321910695743</v>
      </c>
      <c r="I5" s="7"/>
      <c r="J5" s="8" t="s">
        <v>7</v>
      </c>
      <c r="K5" s="17">
        <f>I5*G5</f>
        <v>0</v>
      </c>
      <c r="M5" s="38">
        <f>D5*1</f>
        <v>5600</v>
      </c>
      <c r="N5" s="39">
        <f>M5/$M$16</f>
        <v>0.11630321910695743</v>
      </c>
    </row>
    <row r="6" spans="2:15" s="1" customFormat="1" ht="60.75" thickBot="1">
      <c r="B6" s="6" t="s">
        <v>18</v>
      </c>
      <c r="C6" s="3"/>
      <c r="D6" s="7">
        <v>550</v>
      </c>
      <c r="E6" s="8" t="s">
        <v>7</v>
      </c>
      <c r="G6" s="36">
        <f t="shared" ref="G6:G15" si="0">N6</f>
        <v>3.4267912772585667E-2</v>
      </c>
      <c r="I6" s="7"/>
      <c r="J6" s="8" t="s">
        <v>7</v>
      </c>
      <c r="K6" s="22">
        <f t="shared" ref="K6:K15" si="1">I6*G6</f>
        <v>0</v>
      </c>
      <c r="M6" s="38">
        <f>D6*3</f>
        <v>1650</v>
      </c>
      <c r="N6" s="39">
        <f t="shared" ref="N6:N15" si="2">M6/$M$16</f>
        <v>3.4267912772585667E-2</v>
      </c>
    </row>
    <row r="7" spans="2:15" s="1" customFormat="1" ht="60.75" thickBot="1">
      <c r="B7" s="6" t="s">
        <v>11</v>
      </c>
      <c r="C7" s="3"/>
      <c r="D7" s="7">
        <v>3900</v>
      </c>
      <c r="E7" s="8" t="s">
        <v>7</v>
      </c>
      <c r="G7" s="36">
        <f t="shared" si="0"/>
        <v>0.16199376947040497</v>
      </c>
      <c r="I7" s="7"/>
      <c r="J7" s="8" t="s">
        <v>7</v>
      </c>
      <c r="K7" s="26">
        <f t="shared" si="1"/>
        <v>0</v>
      </c>
      <c r="M7" s="38">
        <f>D7*1*2</f>
        <v>7800</v>
      </c>
      <c r="N7" s="39">
        <f t="shared" si="2"/>
        <v>0.16199376947040497</v>
      </c>
    </row>
    <row r="8" spans="2:15" s="1" customFormat="1" ht="60.75" thickBot="1">
      <c r="B8" s="6" t="s">
        <v>19</v>
      </c>
      <c r="C8" s="3"/>
      <c r="D8" s="7">
        <v>375</v>
      </c>
      <c r="E8" s="8" t="s">
        <v>7</v>
      </c>
      <c r="G8" s="36">
        <f t="shared" si="0"/>
        <v>4.6728971962616821E-2</v>
      </c>
      <c r="I8" s="7"/>
      <c r="J8" s="8" t="s">
        <v>7</v>
      </c>
      <c r="K8" s="26">
        <f t="shared" si="1"/>
        <v>0</v>
      </c>
      <c r="M8" s="38">
        <f>D8*3*2</f>
        <v>2250</v>
      </c>
      <c r="N8" s="39">
        <f t="shared" si="2"/>
        <v>4.6728971962616821E-2</v>
      </c>
    </row>
    <row r="9" spans="2:15" s="1" customFormat="1" ht="60.75" thickBot="1">
      <c r="B9" s="6" t="s">
        <v>12</v>
      </c>
      <c r="C9" s="3"/>
      <c r="D9" s="7">
        <v>4800</v>
      </c>
      <c r="E9" s="8" t="s">
        <v>7</v>
      </c>
      <c r="G9" s="36">
        <f t="shared" si="0"/>
        <v>0.19937694704049844</v>
      </c>
      <c r="I9" s="7"/>
      <c r="J9" s="8" t="s">
        <v>7</v>
      </c>
      <c r="K9" s="26">
        <f t="shared" si="1"/>
        <v>0</v>
      </c>
      <c r="M9" s="38">
        <f>D9*1*2</f>
        <v>9600</v>
      </c>
      <c r="N9" s="39">
        <f t="shared" si="2"/>
        <v>0.19937694704049844</v>
      </c>
    </row>
    <row r="10" spans="2:15" s="1" customFormat="1" ht="60.75" thickBot="1">
      <c r="B10" s="6" t="s">
        <v>20</v>
      </c>
      <c r="C10" s="3"/>
      <c r="D10" s="7">
        <v>375</v>
      </c>
      <c r="E10" s="8" t="s">
        <v>7</v>
      </c>
      <c r="G10" s="36">
        <f t="shared" si="0"/>
        <v>4.6728971962616821E-2</v>
      </c>
      <c r="I10" s="7"/>
      <c r="J10" s="8" t="s">
        <v>7</v>
      </c>
      <c r="K10" s="26">
        <f t="shared" si="1"/>
        <v>0</v>
      </c>
      <c r="M10" s="38">
        <f>D10*3*2</f>
        <v>2250</v>
      </c>
      <c r="N10" s="39">
        <f t="shared" si="2"/>
        <v>4.6728971962616821E-2</v>
      </c>
    </row>
    <row r="11" spans="2:15" s="1" customFormat="1" ht="60.75" thickBot="1">
      <c r="B11" s="6" t="s">
        <v>13</v>
      </c>
      <c r="C11" s="3"/>
      <c r="D11" s="7">
        <v>2950</v>
      </c>
      <c r="E11" s="8" t="s">
        <v>7</v>
      </c>
      <c r="G11" s="36">
        <f t="shared" si="0"/>
        <v>0.12253374870197301</v>
      </c>
      <c r="I11" s="7"/>
      <c r="J11" s="8" t="s">
        <v>7</v>
      </c>
      <c r="K11" s="26">
        <f t="shared" si="1"/>
        <v>0</v>
      </c>
      <c r="M11" s="38">
        <f>D11*1*2</f>
        <v>5900</v>
      </c>
      <c r="N11" s="39">
        <f t="shared" si="2"/>
        <v>0.12253374870197301</v>
      </c>
    </row>
    <row r="12" spans="2:15" s="1" customFormat="1" ht="48.75" thickBot="1">
      <c r="B12" s="6" t="s">
        <v>17</v>
      </c>
      <c r="C12" s="3"/>
      <c r="D12" s="7">
        <v>375</v>
      </c>
      <c r="E12" s="8" t="s">
        <v>7</v>
      </c>
      <c r="G12" s="36">
        <f t="shared" si="0"/>
        <v>4.6728971962616821E-2</v>
      </c>
      <c r="I12" s="7"/>
      <c r="J12" s="8" t="s">
        <v>7</v>
      </c>
      <c r="K12" s="26">
        <f t="shared" si="1"/>
        <v>0</v>
      </c>
      <c r="M12" s="38">
        <f>D12*3*2</f>
        <v>2250</v>
      </c>
      <c r="N12" s="39">
        <f t="shared" si="2"/>
        <v>4.6728971962616821E-2</v>
      </c>
      <c r="O12" s="45">
        <f>SUM(M5:M12)</f>
        <v>37300</v>
      </c>
    </row>
    <row r="13" spans="2:15" s="1" customFormat="1" ht="60.75" thickBot="1">
      <c r="B13" s="6" t="s">
        <v>21</v>
      </c>
      <c r="C13" s="3"/>
      <c r="D13" s="7">
        <v>2500</v>
      </c>
      <c r="E13" s="8" t="s">
        <v>7</v>
      </c>
      <c r="G13" s="36">
        <f t="shared" si="0"/>
        <v>0.10384215991692627</v>
      </c>
      <c r="I13" s="7"/>
      <c r="J13" s="8" t="s">
        <v>7</v>
      </c>
      <c r="K13" s="26">
        <f t="shared" si="1"/>
        <v>0</v>
      </c>
      <c r="M13" s="38">
        <f>D13*1*2</f>
        <v>5000</v>
      </c>
      <c r="N13" s="39">
        <f t="shared" si="2"/>
        <v>0.10384215991692627</v>
      </c>
      <c r="O13" s="45"/>
    </row>
    <row r="14" spans="2:15" s="1" customFormat="1" ht="60.75" thickBot="1">
      <c r="B14" s="6" t="s">
        <v>22</v>
      </c>
      <c r="C14" s="3"/>
      <c r="D14" s="7">
        <v>275</v>
      </c>
      <c r="E14" s="8" t="s">
        <v>7</v>
      </c>
      <c r="G14" s="36">
        <f t="shared" si="0"/>
        <v>3.4267912772585667E-2</v>
      </c>
      <c r="I14" s="7"/>
      <c r="J14" s="8" t="s">
        <v>7</v>
      </c>
      <c r="K14" s="26">
        <f t="shared" si="1"/>
        <v>0</v>
      </c>
      <c r="M14" s="38">
        <f>D14*3*2</f>
        <v>1650</v>
      </c>
      <c r="N14" s="39">
        <f t="shared" si="2"/>
        <v>3.4267912772585667E-2</v>
      </c>
    </row>
    <row r="15" spans="2:15" s="1" customFormat="1" ht="96.75" thickBot="1">
      <c r="B15" s="6" t="s">
        <v>14</v>
      </c>
      <c r="C15" s="3"/>
      <c r="D15" s="7">
        <v>350</v>
      </c>
      <c r="E15" s="8" t="s">
        <v>15</v>
      </c>
      <c r="G15" s="37">
        <f t="shared" si="0"/>
        <v>8.7227414330218064E-2</v>
      </c>
      <c r="I15" s="7"/>
      <c r="J15" s="8" t="s">
        <v>15</v>
      </c>
      <c r="K15" s="26">
        <f t="shared" si="1"/>
        <v>0</v>
      </c>
      <c r="M15" s="38">
        <f>D15*12</f>
        <v>4200</v>
      </c>
      <c r="N15" s="39">
        <f t="shared" si="2"/>
        <v>8.7227414330218064E-2</v>
      </c>
    </row>
    <row r="16" spans="2:15" ht="13.5" thickBot="1">
      <c r="G16" s="35">
        <f>SUM(G5:G15)</f>
        <v>1</v>
      </c>
      <c r="M16" s="43">
        <f>SUM(M5:M15)</f>
        <v>48150</v>
      </c>
      <c r="N16" s="40">
        <f>SUM(N5:N15)</f>
        <v>1</v>
      </c>
    </row>
    <row r="17" spans="1:15" ht="24.75" thickBot="1">
      <c r="B17" s="2" t="s">
        <v>9</v>
      </c>
      <c r="C17" s="3"/>
      <c r="D17" s="76" t="s">
        <v>0</v>
      </c>
      <c r="E17" s="77"/>
      <c r="G17" s="9" t="s">
        <v>2</v>
      </c>
      <c r="I17" s="76" t="s">
        <v>1</v>
      </c>
      <c r="J17" s="77"/>
      <c r="K17" s="10" t="s">
        <v>3</v>
      </c>
      <c r="L17" s="11"/>
      <c r="M17" s="11"/>
      <c r="N17" s="11"/>
      <c r="O17" s="12"/>
    </row>
    <row r="18" spans="1:15" s="3" customFormat="1" ht="60.75" thickBot="1">
      <c r="A18"/>
      <c r="B18" s="13" t="s">
        <v>23</v>
      </c>
      <c r="D18" s="14">
        <v>43</v>
      </c>
      <c r="E18" s="15" t="s">
        <v>4</v>
      </c>
      <c r="F18" s="16"/>
      <c r="G18" s="36">
        <f>N18</f>
        <v>0.17485142320925867</v>
      </c>
      <c r="H18" s="16"/>
      <c r="I18" s="14"/>
      <c r="J18" s="15" t="s">
        <v>4</v>
      </c>
      <c r="K18" s="17">
        <f>I18*G18</f>
        <v>0</v>
      </c>
      <c r="L18" s="18"/>
      <c r="M18" s="41">
        <f>D18*65</f>
        <v>2795</v>
      </c>
      <c r="N18" s="42">
        <f>M18/$M$21</f>
        <v>0.17485142320925867</v>
      </c>
      <c r="O18" s="19"/>
    </row>
    <row r="19" spans="1:15" s="3" customFormat="1" ht="60.75" thickBot="1">
      <c r="A19"/>
      <c r="B19" s="13" t="s">
        <v>24</v>
      </c>
      <c r="D19" s="20">
        <v>69</v>
      </c>
      <c r="E19" s="21" t="s">
        <v>4</v>
      </c>
      <c r="F19" s="16"/>
      <c r="G19" s="36">
        <f t="shared" ref="G19:G20" si="3">N19</f>
        <v>4.3165467625899283E-2</v>
      </c>
      <c r="H19" s="16"/>
      <c r="I19" s="20"/>
      <c r="J19" s="21" t="s">
        <v>4</v>
      </c>
      <c r="K19" s="22">
        <f t="shared" ref="K19:K20" si="4">I19*G19</f>
        <v>0</v>
      </c>
      <c r="L19" s="18"/>
      <c r="M19" s="41">
        <f>D19*10</f>
        <v>690</v>
      </c>
      <c r="N19" s="42">
        <f t="shared" ref="N19:N20" si="5">M19/$M$21</f>
        <v>4.3165467625899283E-2</v>
      </c>
      <c r="O19" s="19"/>
    </row>
    <row r="20" spans="1:15" s="3" customFormat="1" ht="36.75" thickBot="1">
      <c r="A20"/>
      <c r="B20" s="23" t="s">
        <v>16</v>
      </c>
      <c r="D20" s="34">
        <v>15</v>
      </c>
      <c r="E20" s="25" t="s">
        <v>5</v>
      </c>
      <c r="F20" s="16"/>
      <c r="G20" s="37">
        <f t="shared" si="3"/>
        <v>0.78198310916484204</v>
      </c>
      <c r="H20" s="16"/>
      <c r="I20" s="24"/>
      <c r="J20" s="25" t="s">
        <v>4</v>
      </c>
      <c r="K20" s="26">
        <f t="shared" si="4"/>
        <v>0</v>
      </c>
      <c r="L20" s="18"/>
      <c r="M20" s="41">
        <v>12500</v>
      </c>
      <c r="N20" s="42">
        <f t="shared" si="5"/>
        <v>0.78198310916484204</v>
      </c>
      <c r="O20" s="19"/>
    </row>
    <row r="21" spans="1:15" s="3" customFormat="1" ht="13.5" thickBot="1">
      <c r="A21"/>
      <c r="B21" s="27"/>
      <c r="D21" s="28"/>
      <c r="E21" s="29"/>
      <c r="F21" s="30"/>
      <c r="G21" s="31"/>
      <c r="H21" s="30"/>
      <c r="I21" s="28"/>
      <c r="J21" s="29"/>
      <c r="L21" s="18"/>
      <c r="M21" s="44">
        <f>SUM(M18:M20)</f>
        <v>15985</v>
      </c>
      <c r="N21" s="42">
        <f>SUM(N18:N20)</f>
        <v>1</v>
      </c>
      <c r="O21" s="19"/>
    </row>
    <row r="22" spans="1:15" s="3" customFormat="1" ht="13.5" thickBot="1">
      <c r="A22"/>
      <c r="B22" s="27"/>
      <c r="D22" s="28"/>
      <c r="E22" s="29"/>
      <c r="F22" s="30"/>
      <c r="G22" s="32">
        <f>SUM(G18:G21)</f>
        <v>1</v>
      </c>
      <c r="H22" s="30"/>
      <c r="I22" s="74" t="s">
        <v>6</v>
      </c>
      <c r="J22" s="75"/>
      <c r="K22" s="33">
        <f>SUM(K18:K21)</f>
        <v>0</v>
      </c>
      <c r="L22" s="18"/>
      <c r="M22" s="18"/>
      <c r="N22" s="18"/>
      <c r="O22" s="19"/>
    </row>
    <row r="23" spans="1:15" s="3" customFormat="1">
      <c r="A23"/>
      <c r="B23" s="27"/>
      <c r="D23" s="28"/>
      <c r="E23" s="29"/>
      <c r="I23" s="28"/>
      <c r="J23" s="29"/>
      <c r="L23" s="18"/>
      <c r="M23" s="18"/>
      <c r="N23" s="18"/>
      <c r="O23" s="19"/>
    </row>
    <row r="24" spans="1:15">
      <c r="M24" s="43">
        <f>M16+M21</f>
        <v>64135</v>
      </c>
    </row>
  </sheetData>
  <mergeCells count="5">
    <mergeCell ref="D4:E4"/>
    <mergeCell ref="I4:J4"/>
    <mergeCell ref="D17:E17"/>
    <mergeCell ref="I17:J17"/>
    <mergeCell ref="I22:J22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D655-72C3-437B-91D6-776B52086959}">
  <dimension ref="B1:H39"/>
  <sheetViews>
    <sheetView showGridLines="0" tabSelected="1" topLeftCell="B1" zoomScale="85" zoomScaleNormal="85" workbookViewId="0">
      <selection activeCell="E33" sqref="E33"/>
    </sheetView>
  </sheetViews>
  <sheetFormatPr defaultRowHeight="12.75"/>
  <cols>
    <col min="2" max="2" width="69" customWidth="1"/>
    <col min="3" max="3" width="35.28515625" customWidth="1"/>
    <col min="4" max="4" width="21.28515625" customWidth="1"/>
    <col min="5" max="5" width="26" customWidth="1"/>
    <col min="6" max="6" width="15.28515625" customWidth="1"/>
    <col min="7" max="7" width="33.140625" customWidth="1"/>
    <col min="8" max="8" width="15.42578125" customWidth="1"/>
  </cols>
  <sheetData>
    <row r="1" spans="2:8" ht="15" customHeight="1"/>
    <row r="2" spans="2:8" ht="15" customHeight="1"/>
    <row r="3" spans="2:8" ht="15" customHeight="1">
      <c r="B3" s="72" t="s">
        <v>30</v>
      </c>
      <c r="C3" s="72"/>
      <c r="D3" s="72"/>
      <c r="E3" s="72"/>
      <c r="F3" s="72"/>
      <c r="G3" s="72"/>
      <c r="H3" s="72"/>
    </row>
    <row r="4" spans="2:8" ht="15" customHeight="1">
      <c r="B4" s="51"/>
      <c r="C4" s="51"/>
      <c r="D4" s="46"/>
    </row>
    <row r="5" spans="2:8" ht="15" customHeight="1">
      <c r="B5" s="47" t="s">
        <v>31</v>
      </c>
      <c r="C5" s="47" t="s">
        <v>25</v>
      </c>
      <c r="D5" s="48" t="s">
        <v>29</v>
      </c>
      <c r="E5" s="58" t="s">
        <v>49</v>
      </c>
      <c r="F5" s="57" t="s">
        <v>33</v>
      </c>
      <c r="G5" s="48" t="s">
        <v>32</v>
      </c>
      <c r="H5" s="57" t="s">
        <v>34</v>
      </c>
    </row>
    <row r="6" spans="2:8" ht="15" customHeight="1">
      <c r="B6" s="49" t="s">
        <v>41</v>
      </c>
      <c r="C6" s="49" t="s">
        <v>42</v>
      </c>
      <c r="D6" s="50">
        <v>80</v>
      </c>
      <c r="E6" s="63">
        <v>123</v>
      </c>
      <c r="F6" s="64">
        <f t="shared" ref="F6" si="0">E6*D6</f>
        <v>9840</v>
      </c>
      <c r="G6" s="70"/>
      <c r="H6" s="66">
        <f>G6*E6</f>
        <v>0</v>
      </c>
    </row>
    <row r="7" spans="2:8" ht="15" customHeight="1">
      <c r="B7" s="49" t="s">
        <v>44</v>
      </c>
      <c r="C7" s="49" t="s">
        <v>43</v>
      </c>
      <c r="D7" s="50" t="s">
        <v>46</v>
      </c>
      <c r="E7" s="63"/>
      <c r="F7" s="64">
        <f>F24</f>
        <v>12450</v>
      </c>
      <c r="G7" s="52" t="s">
        <v>40</v>
      </c>
      <c r="H7" s="66">
        <f>H24</f>
        <v>0</v>
      </c>
    </row>
    <row r="8" spans="2:8" ht="15" customHeight="1">
      <c r="B8" s="49" t="s">
        <v>38</v>
      </c>
      <c r="C8" s="54" t="s">
        <v>45</v>
      </c>
      <c r="D8" s="50" t="s">
        <v>39</v>
      </c>
      <c r="E8" s="63" t="s">
        <v>40</v>
      </c>
      <c r="F8" s="64">
        <v>0</v>
      </c>
      <c r="G8" s="52" t="s">
        <v>40</v>
      </c>
      <c r="H8" s="64">
        <v>0</v>
      </c>
    </row>
    <row r="9" spans="2:8" ht="15" customHeight="1">
      <c r="B9" s="53"/>
      <c r="C9" s="73" t="s">
        <v>48</v>
      </c>
      <c r="D9" s="73"/>
      <c r="E9" s="73"/>
      <c r="F9" s="65">
        <f>SUM(F6:F8)</f>
        <v>22290</v>
      </c>
      <c r="G9" s="59" t="s">
        <v>47</v>
      </c>
      <c r="H9" s="67">
        <f>SUM(H6:H8)</f>
        <v>0</v>
      </c>
    </row>
    <row r="10" spans="2:8" ht="15" customHeight="1">
      <c r="B10" s="53"/>
      <c r="C10" s="53"/>
    </row>
    <row r="11" spans="2:8" ht="15" customHeight="1">
      <c r="B11" s="57" t="s">
        <v>28</v>
      </c>
      <c r="C11" s="57" t="s">
        <v>26</v>
      </c>
      <c r="D11" s="58" t="s">
        <v>29</v>
      </c>
      <c r="E11" s="58" t="s">
        <v>49</v>
      </c>
      <c r="F11" s="57" t="s">
        <v>33</v>
      </c>
      <c r="G11" s="48" t="s">
        <v>32</v>
      </c>
      <c r="H11" s="57" t="s">
        <v>34</v>
      </c>
    </row>
    <row r="12" spans="2:8" ht="15" customHeight="1">
      <c r="B12" s="60" t="s">
        <v>52</v>
      </c>
      <c r="C12" s="61" t="s">
        <v>27</v>
      </c>
      <c r="D12" s="62">
        <v>370</v>
      </c>
      <c r="E12" s="63">
        <v>5</v>
      </c>
      <c r="F12" s="64">
        <f t="shared" ref="F12:F23" si="1">E12*D12</f>
        <v>1850</v>
      </c>
      <c r="G12" s="70"/>
      <c r="H12" s="66">
        <f>G12*E12</f>
        <v>0</v>
      </c>
    </row>
    <row r="13" spans="2:8" ht="15" customHeight="1">
      <c r="B13" s="60" t="s">
        <v>53</v>
      </c>
      <c r="C13" s="61" t="s">
        <v>27</v>
      </c>
      <c r="D13" s="62">
        <v>370</v>
      </c>
      <c r="E13" s="63">
        <v>3</v>
      </c>
      <c r="F13" s="64">
        <f t="shared" si="1"/>
        <v>1110</v>
      </c>
      <c r="G13" s="70"/>
      <c r="H13" s="66">
        <f t="shared" ref="H13:H23" si="2">G13*E13</f>
        <v>0</v>
      </c>
    </row>
    <row r="14" spans="2:8" ht="15" customHeight="1">
      <c r="B14" s="60" t="s">
        <v>54</v>
      </c>
      <c r="C14" s="61" t="s">
        <v>27</v>
      </c>
      <c r="D14" s="62">
        <v>100</v>
      </c>
      <c r="E14" s="63">
        <v>1</v>
      </c>
      <c r="F14" s="64">
        <f t="shared" si="1"/>
        <v>100</v>
      </c>
      <c r="G14" s="70"/>
      <c r="H14" s="66">
        <f t="shared" si="2"/>
        <v>0</v>
      </c>
    </row>
    <row r="15" spans="2:8" ht="15" customHeight="1">
      <c r="B15" s="60" t="s">
        <v>55</v>
      </c>
      <c r="C15" s="61" t="s">
        <v>56</v>
      </c>
      <c r="D15" s="62">
        <v>425</v>
      </c>
      <c r="E15" s="63">
        <v>1</v>
      </c>
      <c r="F15" s="64">
        <f t="shared" si="1"/>
        <v>425</v>
      </c>
      <c r="G15" s="70"/>
      <c r="H15" s="66">
        <f t="shared" si="2"/>
        <v>0</v>
      </c>
    </row>
    <row r="16" spans="2:8" ht="15" customHeight="1">
      <c r="B16" s="60" t="s">
        <v>57</v>
      </c>
      <c r="C16" s="61" t="s">
        <v>58</v>
      </c>
      <c r="D16" s="62">
        <v>90</v>
      </c>
      <c r="E16" s="63">
        <v>5</v>
      </c>
      <c r="F16" s="64">
        <f t="shared" si="1"/>
        <v>450</v>
      </c>
      <c r="G16" s="70"/>
      <c r="H16" s="66">
        <f t="shared" si="2"/>
        <v>0</v>
      </c>
    </row>
    <row r="17" spans="2:8" ht="15" customHeight="1">
      <c r="B17" s="60" t="s">
        <v>59</v>
      </c>
      <c r="C17" s="61" t="s">
        <v>58</v>
      </c>
      <c r="D17" s="62">
        <v>160</v>
      </c>
      <c r="E17" s="63">
        <v>5</v>
      </c>
      <c r="F17" s="64">
        <f t="shared" si="1"/>
        <v>800</v>
      </c>
      <c r="G17" s="70"/>
      <c r="H17" s="66">
        <f t="shared" si="2"/>
        <v>0</v>
      </c>
    </row>
    <row r="18" spans="2:8" ht="15" customHeight="1">
      <c r="B18" s="60" t="s">
        <v>60</v>
      </c>
      <c r="C18" s="61" t="s">
        <v>61</v>
      </c>
      <c r="D18" s="62">
        <v>30</v>
      </c>
      <c r="E18" s="63">
        <v>5</v>
      </c>
      <c r="F18" s="64">
        <f t="shared" si="1"/>
        <v>150</v>
      </c>
      <c r="G18" s="70"/>
      <c r="H18" s="66">
        <f t="shared" si="2"/>
        <v>0</v>
      </c>
    </row>
    <row r="19" spans="2:8" ht="15" customHeight="1">
      <c r="B19" s="60" t="s">
        <v>62</v>
      </c>
      <c r="C19" s="61" t="s">
        <v>27</v>
      </c>
      <c r="D19" s="62">
        <v>200</v>
      </c>
      <c r="E19" s="63">
        <v>3</v>
      </c>
      <c r="F19" s="64">
        <f t="shared" si="1"/>
        <v>600</v>
      </c>
      <c r="G19" s="70"/>
      <c r="H19" s="66">
        <f t="shared" si="2"/>
        <v>0</v>
      </c>
    </row>
    <row r="20" spans="2:8" ht="15" customHeight="1">
      <c r="B20" s="60" t="s">
        <v>63</v>
      </c>
      <c r="C20" s="61" t="s">
        <v>70</v>
      </c>
      <c r="D20" s="62">
        <v>25</v>
      </c>
      <c r="E20" s="63">
        <v>1</v>
      </c>
      <c r="F20" s="64">
        <f t="shared" si="1"/>
        <v>25</v>
      </c>
      <c r="G20" s="70"/>
      <c r="H20" s="66">
        <f t="shared" si="2"/>
        <v>0</v>
      </c>
    </row>
    <row r="21" spans="2:8" ht="15" customHeight="1">
      <c r="B21" s="60" t="s">
        <v>64</v>
      </c>
      <c r="C21" s="61" t="s">
        <v>65</v>
      </c>
      <c r="D21" s="62">
        <v>5950</v>
      </c>
      <c r="E21" s="63">
        <v>1</v>
      </c>
      <c r="F21" s="64">
        <f t="shared" si="1"/>
        <v>5950</v>
      </c>
      <c r="G21" s="70"/>
      <c r="H21" s="66">
        <f t="shared" si="2"/>
        <v>0</v>
      </c>
    </row>
    <row r="22" spans="2:8" ht="15" customHeight="1">
      <c r="B22" s="60" t="s">
        <v>66</v>
      </c>
      <c r="C22" s="61" t="s">
        <v>67</v>
      </c>
      <c r="D22" s="62">
        <v>690</v>
      </c>
      <c r="E22" s="63">
        <v>1</v>
      </c>
      <c r="F22" s="64">
        <f t="shared" si="1"/>
        <v>690</v>
      </c>
      <c r="G22" s="70"/>
      <c r="H22" s="66">
        <f t="shared" si="2"/>
        <v>0</v>
      </c>
    </row>
    <row r="23" spans="2:8" ht="15" customHeight="1">
      <c r="B23" s="60" t="s">
        <v>68</v>
      </c>
      <c r="C23" s="61" t="s">
        <v>69</v>
      </c>
      <c r="D23" s="62">
        <v>50</v>
      </c>
      <c r="E23" s="63">
        <v>6</v>
      </c>
      <c r="F23" s="64">
        <f t="shared" si="1"/>
        <v>300</v>
      </c>
      <c r="G23" s="70"/>
      <c r="H23" s="66">
        <f t="shared" si="2"/>
        <v>0</v>
      </c>
    </row>
    <row r="24" spans="2:8" ht="15" customHeight="1">
      <c r="B24" s="55"/>
      <c r="C24" s="73" t="s">
        <v>50</v>
      </c>
      <c r="D24" s="73"/>
      <c r="E24" s="73"/>
      <c r="F24" s="65">
        <f>SUM(F12:F23)</f>
        <v>12450</v>
      </c>
      <c r="G24" s="56" t="s">
        <v>51</v>
      </c>
      <c r="H24" s="67">
        <f>SUM(H12:H23)</f>
        <v>0</v>
      </c>
    </row>
    <row r="25" spans="2:8" ht="15" customHeight="1"/>
    <row r="27" spans="2:8">
      <c r="B27" s="57" t="s">
        <v>71</v>
      </c>
      <c r="C27" s="57" t="s">
        <v>72</v>
      </c>
    </row>
    <row r="28" spans="2:8">
      <c r="B28" s="60" t="s">
        <v>73</v>
      </c>
      <c r="C28" s="70"/>
    </row>
    <row r="29" spans="2:8">
      <c r="B29" s="60" t="s">
        <v>74</v>
      </c>
      <c r="C29" s="70"/>
    </row>
    <row r="30" spans="2:8">
      <c r="D30" s="16"/>
    </row>
    <row r="31" spans="2:8">
      <c r="D31" s="16"/>
    </row>
    <row r="37" spans="2:2">
      <c r="B37" s="68" t="s">
        <v>35</v>
      </c>
    </row>
    <row r="38" spans="2:2">
      <c r="B38" s="69" t="s">
        <v>36</v>
      </c>
    </row>
    <row r="39" spans="2:2">
      <c r="B39" s="71" t="s">
        <v>37</v>
      </c>
    </row>
  </sheetData>
  <sheetProtection algorithmName="SHA-512" hashValue="eWWKJC3/KjCSaAsJtWxoaoCYceAk6ICwUsxGKSYWf7lIpRgc32TZZetmpSb+J2AclMWHkYt1Xo8JtqxB+mvDSw==" saltValue="Nat8Difk2JQMrfGaJ9M6SA==" spinCount="100000" sheet="1" objects="1" scenarios="1"/>
  <mergeCells count="3">
    <mergeCell ref="B3:H3"/>
    <mergeCell ref="C24:E24"/>
    <mergeCell ref="C9:E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7DE43E-B700-48D9-AFEC-94673FBD80A7}"/>
</file>

<file path=customXml/itemProps2.xml><?xml version="1.0" encoding="utf-8"?>
<ds:datastoreItem xmlns:ds="http://schemas.openxmlformats.org/officeDocument/2006/customXml" ds:itemID="{2293D1B2-A596-4311-9B03-DA5A55892B91}"/>
</file>

<file path=customXml/itemProps3.xml><?xml version="1.0" encoding="utf-8"?>
<ds:datastoreItem xmlns:ds="http://schemas.openxmlformats.org/officeDocument/2006/customXml" ds:itemID="{90BE73D6-D405-489F-B06B-1BD28F3244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S9</vt:lpstr>
      <vt:lpstr>S9 (2)</vt:lpstr>
      <vt:lpstr>Preus unitaris oferts</vt:lpstr>
      <vt:lpstr>'S9'!Àrea_d'impressió</vt:lpstr>
      <vt:lpstr>'S9 (2)'!Àrea_d'impressió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Polo</dc:creator>
  <cp:lastModifiedBy>Sergi Masqué Vila</cp:lastModifiedBy>
  <cp:lastPrinted>2025-05-13T10:01:10Z</cp:lastPrinted>
  <dcterms:created xsi:type="dcterms:W3CDTF">2021-06-03T15:45:28Z</dcterms:created>
  <dcterms:modified xsi:type="dcterms:W3CDTF">2026-04-01T12:15:48Z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2023-06-28T10:15:32Z</vt:lpwstr>
  </property>
  <property fmtid="{D5CDD505-2E9C-101B-9397-08002B2CF9AE}" pid="4" name="MSIP_Label_2c703402-3c38-494b-8da3-1b09da23d161_Method">
    <vt:lpwstr>Privileged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af60a27d-4e1b-43bb-8417-b57fc45e722f</vt:lpwstr>
  </property>
  <property fmtid="{D5CDD505-2E9C-101B-9397-08002B2CF9AE}" pid="8" name="MSIP_Label_2c703402-3c38-494b-8da3-1b09da23d161_ContentBits">
    <vt:lpwstr>0</vt:lpwstr>
  </property>
  <property fmtid="{D5CDD505-2E9C-101B-9397-08002B2CF9AE}" pid="9" name="ContentTypeId">
    <vt:lpwstr>0x010100B5AFC6C30DE53349A46828932BFD2DC2</vt:lpwstr>
  </property>
</Properties>
</file>