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nteniment\19 PLECS PER OBRES\2026\2026 exp 037-2026 Redacció projecte executiu i execució reforma cabines CM EB-14\2. Licitació\"/>
    </mc:Choice>
  </mc:AlternateContent>
  <xr:revisionPtr revIDLastSave="0" documentId="13_ncr:1_{CCE97B76-9515-4608-9769-6700C338A153}" xr6:coauthVersionLast="47" xr6:coauthVersionMax="47" xr10:uidLastSave="{00000000-0000-0000-0000-000000000000}"/>
  <bookViews>
    <workbookView xWindow="16695" yWindow="-16335" windowWidth="29040" windowHeight="15720" tabRatio="599" firstSheet="2" activeTab="2" xr2:uid="{98090474-D538-43B4-805D-56022433737B}"/>
  </bookViews>
  <sheets>
    <sheet name="S9" sheetId="1" state="hidden" r:id="rId1"/>
    <sheet name="S9 (2)" sheetId="2" state="hidden" r:id="rId2"/>
    <sheet name="37-2026" sheetId="5" r:id="rId3"/>
  </sheets>
  <definedNames>
    <definedName name="_ftn1" localSheetId="2">'37-2026'!#REF!</definedName>
    <definedName name="_ftn2" localSheetId="2">'37-2026'!#REF!</definedName>
    <definedName name="_ftnref1" localSheetId="2">'37-2026'!#REF!</definedName>
    <definedName name="_ftnref2" localSheetId="2">'37-2026'!#REF!</definedName>
    <definedName name="_Hlk180664513" localSheetId="2">'37-2026'!#REF!</definedName>
    <definedName name="_xlnm.Print_Area" localSheetId="2">'37-2026'!$A$1:$H$7</definedName>
    <definedName name="_xlnm.Print_Area" localSheetId="0">'S9'!$A$2:$K$22</definedName>
    <definedName name="_xlnm.Print_Area" localSheetId="1">'S9 (2)'!$A$2:$K$22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C5" i="5"/>
  <c r="E4" i="5"/>
  <c r="M14" i="1" l="1"/>
  <c r="M13" i="1"/>
  <c r="M12" i="1"/>
  <c r="M11" i="1"/>
  <c r="M10" i="1"/>
  <c r="M9" i="1"/>
  <c r="M8" i="1"/>
  <c r="O12" i="1" s="1"/>
  <c r="M7" i="1"/>
  <c r="M19" i="2"/>
  <c r="M18" i="2"/>
  <c r="M21" i="2" s="1"/>
  <c r="M15" i="2"/>
  <c r="M14" i="2"/>
  <c r="M13" i="2"/>
  <c r="M12" i="2"/>
  <c r="M11" i="2"/>
  <c r="M10" i="2"/>
  <c r="M9" i="2"/>
  <c r="M8" i="2"/>
  <c r="M7" i="2"/>
  <c r="M6" i="2"/>
  <c r="M5" i="2"/>
  <c r="M18" i="1"/>
  <c r="M19" i="1"/>
  <c r="M15" i="1"/>
  <c r="M6" i="1"/>
  <c r="M5" i="1"/>
  <c r="N20" i="2" l="1"/>
  <c r="G20" i="2" s="1"/>
  <c r="K20" i="2" s="1"/>
  <c r="N19" i="2"/>
  <c r="G19" i="2" s="1"/>
  <c r="K19" i="2" s="1"/>
  <c r="M16" i="2"/>
  <c r="O12" i="2"/>
  <c r="N18" i="2"/>
  <c r="M21" i="1"/>
  <c r="M16" i="1"/>
  <c r="N5" i="1" s="1"/>
  <c r="N21" i="2" l="1"/>
  <c r="G18" i="2"/>
  <c r="M24" i="2"/>
  <c r="N14" i="2"/>
  <c r="G14" i="2" s="1"/>
  <c r="K14" i="2" s="1"/>
  <c r="N9" i="2"/>
  <c r="G9" i="2" s="1"/>
  <c r="K9" i="2" s="1"/>
  <c r="N15" i="2"/>
  <c r="G15" i="2" s="1"/>
  <c r="K15" i="2" s="1"/>
  <c r="N12" i="2"/>
  <c r="G12" i="2" s="1"/>
  <c r="K12" i="2" s="1"/>
  <c r="N11" i="2"/>
  <c r="G11" i="2" s="1"/>
  <c r="K11" i="2" s="1"/>
  <c r="N10" i="2"/>
  <c r="G10" i="2" s="1"/>
  <c r="K10" i="2" s="1"/>
  <c r="N8" i="2"/>
  <c r="G8" i="2" s="1"/>
  <c r="K8" i="2" s="1"/>
  <c r="N7" i="2"/>
  <c r="G7" i="2" s="1"/>
  <c r="K7" i="2" s="1"/>
  <c r="N6" i="2"/>
  <c r="G6" i="2" s="1"/>
  <c r="K6" i="2" s="1"/>
  <c r="N13" i="2"/>
  <c r="G13" i="2" s="1"/>
  <c r="K13" i="2" s="1"/>
  <c r="N5" i="2"/>
  <c r="N19" i="1"/>
  <c r="G19" i="1" s="1"/>
  <c r="K19" i="1" s="1"/>
  <c r="N20" i="1"/>
  <c r="G20" i="1" s="1"/>
  <c r="K20" i="1" s="1"/>
  <c r="N18" i="1"/>
  <c r="G5" i="1"/>
  <c r="N11" i="1"/>
  <c r="G11" i="1" s="1"/>
  <c r="K11" i="1" s="1"/>
  <c r="N12" i="1"/>
  <c r="G12" i="1" s="1"/>
  <c r="K12" i="1" s="1"/>
  <c r="N13" i="1"/>
  <c r="G13" i="1" s="1"/>
  <c r="K13" i="1" s="1"/>
  <c r="N14" i="1"/>
  <c r="G14" i="1" s="1"/>
  <c r="K14" i="1" s="1"/>
  <c r="N15" i="1"/>
  <c r="G15" i="1" s="1"/>
  <c r="K15" i="1" s="1"/>
  <c r="M24" i="1"/>
  <c r="N6" i="1"/>
  <c r="G6" i="1" s="1"/>
  <c r="K6" i="1" s="1"/>
  <c r="N8" i="1"/>
  <c r="G8" i="1" s="1"/>
  <c r="K8" i="1" s="1"/>
  <c r="N7" i="1"/>
  <c r="G7" i="1" s="1"/>
  <c r="K7" i="1" s="1"/>
  <c r="N9" i="1"/>
  <c r="G9" i="1" s="1"/>
  <c r="K9" i="1" s="1"/>
  <c r="N10" i="1"/>
  <c r="G10" i="1" s="1"/>
  <c r="K10" i="1" s="1"/>
  <c r="G5" i="2" l="1"/>
  <c r="N16" i="2"/>
  <c r="G22" i="2"/>
  <c r="K18" i="2"/>
  <c r="K22" i="2" s="1"/>
  <c r="G18" i="1"/>
  <c r="N21" i="1"/>
  <c r="N16" i="1"/>
  <c r="K5" i="1"/>
  <c r="G16" i="1"/>
  <c r="G16" i="2" l="1"/>
  <c r="K5" i="2"/>
  <c r="K18" i="1"/>
  <c r="K22" i="1" s="1"/>
  <c r="G22" i="1"/>
</calcChain>
</file>

<file path=xl/sharedStrings.xml><?xml version="1.0" encoding="utf-8"?>
<sst xmlns="http://schemas.openxmlformats.org/spreadsheetml/2006/main" count="115" uniqueCount="34">
  <si>
    <t>PREU MÀXIM ADMÈS</t>
  </si>
  <si>
    <t>PREUS OFERTATS</t>
  </si>
  <si>
    <t>PONDERACIÓ</t>
  </si>
  <si>
    <t>PREU PONDERAT</t>
  </si>
  <si>
    <t>€/ut</t>
  </si>
  <si>
    <t>%</t>
  </si>
  <si>
    <t>TOTAL PONDERAT</t>
  </si>
  <si>
    <t>revisió</t>
  </si>
  <si>
    <t>SERVEI MANTENIMENT ELECTROCLORACIONS I ESTACIONS DE CLORACIÓ. TREBALLS PROGRAMATS</t>
  </si>
  <si>
    <t>SERVEI MANTENIMENT ELECTROCLORACIONS I ESTACIONS DE CLORACIÓ. TREBALLS A DEMANDA</t>
  </si>
  <si>
    <r>
      <t xml:space="preserve">Preu unitari de </t>
    </r>
    <r>
      <rPr>
        <b/>
        <sz val="9"/>
        <color rgb="FF000000"/>
        <rFont val="Arial"/>
        <family val="2"/>
      </rPr>
      <t>revisió annual d'estació d'electrocloració tipus A</t>
    </r>
    <r>
      <rPr>
        <sz val="9"/>
        <color indexed="8"/>
        <rFont val="Arial"/>
        <family val="2"/>
      </rPr>
      <t xml:space="preserve"> ( Cota 118 Tarragona ), d'acord a les instruccions tècniques i al criteri de la D.F.dels treballs.  Inclou tots els mitjans, equips, recursos necessaris, així com tota la gestió documental descrita al Plec i annexos. Inclou tots els kits de manteniment i elements fungibles necessaris. Apartats 1,2,1 i 1,3,A) </t>
    </r>
  </si>
  <si>
    <r>
      <t xml:space="preserve">Preu unitari de </t>
    </r>
    <r>
      <rPr>
        <b/>
        <sz val="9"/>
        <color rgb="FF000000"/>
        <rFont val="Arial"/>
        <family val="2"/>
      </rPr>
      <t>revisió annual d'estació d'electrocloració tipus B</t>
    </r>
    <r>
      <rPr>
        <sz val="9"/>
        <color indexed="8"/>
        <rFont val="Arial"/>
        <family val="2"/>
      </rPr>
      <t xml:space="preserve">  (EB 25 Baronia i S.J. Domenys),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1,3,B)</t>
    </r>
  </si>
  <si>
    <r>
      <t xml:space="preserve">Preu unitari de </t>
    </r>
    <r>
      <rPr>
        <b/>
        <sz val="9"/>
        <color rgb="FF000000"/>
        <rFont val="Arial"/>
        <family val="2"/>
      </rPr>
      <t xml:space="preserve">revisió annual d'estació d'electrocloració tipus C </t>
    </r>
    <r>
      <rPr>
        <sz val="9"/>
        <color indexed="8"/>
        <rFont val="Arial"/>
        <family val="2"/>
      </rPr>
      <t>( EB 4 Perafort, EB 10 Riudoms 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1,3,C)</t>
    </r>
  </si>
  <si>
    <r>
      <t xml:space="preserve">Preu unitari de </t>
    </r>
    <r>
      <rPr>
        <b/>
        <sz val="9"/>
        <color rgb="FF000000"/>
        <rFont val="Arial"/>
        <family val="2"/>
      </rPr>
      <t>revisió annual d'estació de dosificació de clor tipus D</t>
    </r>
    <r>
      <rPr>
        <sz val="9"/>
        <color indexed="8"/>
        <rFont val="Arial"/>
        <family val="2"/>
      </rPr>
      <t xml:space="preserve"> ( EB13 Pobla Mafumet, EB 18 Valls 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1,3,D)</t>
    </r>
  </si>
  <si>
    <r>
      <t xml:space="preserve">Preu </t>
    </r>
    <r>
      <rPr>
        <b/>
        <sz val="9"/>
        <color rgb="FF000000"/>
        <rFont val="Arial"/>
        <family val="2"/>
      </rPr>
      <t>mensual de d'assistència telefònica i d'assistència urgent in situ</t>
    </r>
    <r>
      <rPr>
        <sz val="9"/>
        <color indexed="8"/>
        <rFont val="Arial"/>
        <family val="2"/>
      </rPr>
      <t>, d'acord a les instruccions tècniques i al criteri de la D.F.dels treballs.  Inclou tots els mitjans, equips, recursos necessaris, així com tota la gestió documental descrita al Plec i annexos. Inclou tots els kits de manteniment i elements fungibles necessaris.Apartats 1,2,3 i 1,3,F). en la quota mensual s'inclouen dues visites annuals a camp per a revisar in-situ un equip en fallada dels relacionats amb aquest Plec que estigui en fallada i que no puguin ser solucionades amb assistència telefònica. S'inclouen fins a tres hores de treball de tècnic a camp un cop arribat a la estació per cada una d'aquestes dues actuacions.</t>
    </r>
  </si>
  <si>
    <t>mes</t>
  </si>
  <si>
    <t xml:space="preserve">Increment màxim sobre el preu de factura dels equips i recanvis necessaris  per dur a terme manteniments de millora i correctius a demanda no recollits expressament en els manteniments anuals d'aquest Plec. </t>
  </si>
  <si>
    <r>
      <t>Preu unitari de re</t>
    </r>
    <r>
      <rPr>
        <b/>
        <sz val="9"/>
        <color rgb="FF000000"/>
        <rFont val="Arial"/>
        <family val="2"/>
      </rPr>
      <t>visió trimestral d'estació de d'electrocloració tipus D</t>
    </r>
    <r>
      <rPr>
        <sz val="9"/>
        <color indexed="8"/>
        <rFont val="Arial"/>
        <family val="2"/>
      </rPr>
      <t xml:space="preserve"> ( EB13 Pobla Mafumet, EB 18 Valls ), d'acord a les instruccions tècniques i al criteri de la D.F.dels treballs.  Inclou tots els mitjans, equips, recursos necessaris, així com tota la gestió documental descrita al Plec i annexos. Inclou tots els elements fungibles i consumibles necessaris.Apartats 1,2,1 i 1,3,D)</t>
    </r>
  </si>
  <si>
    <r>
      <t xml:space="preserve">Preu unitari de </t>
    </r>
    <r>
      <rPr>
        <b/>
        <sz val="9"/>
        <color rgb="FF000000"/>
        <rFont val="Arial"/>
        <family val="2"/>
      </rPr>
      <t>revisió trimestral d'estació d'electrocloració tipus A</t>
    </r>
    <r>
      <rPr>
        <sz val="9"/>
        <color indexed="8"/>
        <rFont val="Arial"/>
        <family val="2"/>
      </rPr>
      <t xml:space="preserve"> ( Cota 118 Tarragona ), d'acord a les instruccions tècniques i al criteri de la D.F.dels treballs.  Inclou tots els mitjans, equips, recursos necessaris, així com tota la gestió documental descrita al Plec i annexos. Inlcou tots els elements fungibles i consumibles necessaris. s'efectuaran tres revisions trimestrals/any/estació.Apartats 1,2,1 i 1,3,A)</t>
    </r>
  </si>
  <si>
    <r>
      <t xml:space="preserve">Preu unitari de </t>
    </r>
    <r>
      <rPr>
        <b/>
        <sz val="9"/>
        <color rgb="FF000000"/>
        <rFont val="Arial"/>
        <family val="2"/>
      </rPr>
      <t>revisió trimestral d'estació d'electrocloració tipus B</t>
    </r>
    <r>
      <rPr>
        <sz val="9"/>
        <color indexed="8"/>
        <rFont val="Arial"/>
        <family val="2"/>
      </rPr>
      <t xml:space="preserve">  (EB 25 Baronia i S.J. Domenys), d'acord a les instruccions tècniques i al criteri de la D.F.dels treballs.  Inclou tots els mitjans, equips, recursos necessaris, així com tota la gestió documental descrita al Plec i annexos. Inlcou tots els elements fungibles i consumibles necessaris. s'efectuaran tres revisions trimestrals/any/estació.Apartats 1,2,1 i 1,3,B)</t>
    </r>
  </si>
  <si>
    <r>
      <t>Preu unitari de r</t>
    </r>
    <r>
      <rPr>
        <b/>
        <sz val="9"/>
        <color rgb="FF000000"/>
        <rFont val="Arial"/>
        <family val="2"/>
      </rPr>
      <t xml:space="preserve">evisió trimestral d'estació d'electrocloració tipus C </t>
    </r>
    <r>
      <rPr>
        <sz val="9"/>
        <color indexed="8"/>
        <rFont val="Arial"/>
        <family val="2"/>
      </rPr>
      <t>( EB 4 Perafort, EB 10 Riudoms ), d'acord a les instruccions tècniques i al criteri de la D.F.dels treballs.  Inclou tots els mitjans, equips, recursos necessaris, així com tota la gestió documental descrita al Plec i annexos. Inlcou tots els elements fungibles i consumibles necessaris. s'efectuaran tres revisions trimestrals/any/estació.Apartats 1,2,1 i 1,3,C)</t>
    </r>
  </si>
  <si>
    <r>
      <t>Preu unitari de</t>
    </r>
    <r>
      <rPr>
        <b/>
        <sz val="9"/>
        <color rgb="FF000000"/>
        <rFont val="Arial"/>
        <family val="2"/>
      </rPr>
      <t xml:space="preserve"> revisió annual d'estació de dosificació de clor tipus E</t>
    </r>
    <r>
      <rPr>
        <sz val="9"/>
        <color indexed="8"/>
        <rFont val="Arial"/>
        <family val="2"/>
      </rPr>
      <t xml:space="preserve"> ( EB 1 L'Ampolla i emergència L'Ampolla ), d'acord a les instruccions tècniques i al criteri de la D.F.dels treballs.  Inclou tots els mitjans, equips, recursos necessaris, així com tota la gestió documental descrita al Plec i annexos. Inclou tots els kits de manteniment i elements fungibles necessaris.Apartats 1,2,1 i 1,3,E)</t>
    </r>
  </si>
  <si>
    <r>
      <t>Preu unitari de</t>
    </r>
    <r>
      <rPr>
        <b/>
        <sz val="9"/>
        <color rgb="FF000000"/>
        <rFont val="Arial"/>
        <family val="2"/>
      </rPr>
      <t xml:space="preserve"> revisió trimestarl d'estació de dosificació de clor tipus E</t>
    </r>
    <r>
      <rPr>
        <sz val="9"/>
        <color indexed="8"/>
        <rFont val="Arial"/>
        <family val="2"/>
      </rPr>
      <t xml:space="preserve"> ( EB 1 L'Ampolla i emergència L'Ampolla ), d'acord a les instruccions tècniques i al criteri de la D.F.dels treballs.  Inclou tots els mitjans, equips, recursos necessaris, així com tota la gestió documental descrita al Plec i annexos. Inclou tots els elements fungibles i consumibles necessaris.Apartats 1,2,1 i 1,3,E)</t>
    </r>
  </si>
  <si>
    <t>Hora de treball de tècnic especialista en instal.lacions d'electrocloració i estacions de cloració per treballs de reparació o millora. Inclou tots els mitjans, eines, equips, recursos necessaris, així com tota la gestió documental descrita al Plec i annexos. Horari establert entre 06h i 22h. Apartats 1,2,1 i 1,3,E). Apartats 1.2.2 i 1.3.F un cop superades les tres hores de treball a camp per actuació o superades les dues actuacions/any incloses.</t>
  </si>
  <si>
    <t xml:space="preserve">Hora de treball de tècnic especialista en instal.lacions d'electrocloració i estacions de cloració per treballs de reparació o millora. Inclou tots els mitjans, eines, equips, recursos necessaris, així com tota la gestió documental descrita al Plec i annexos. Horari establert entre 22h i 06h. Apartats 1,2,3 i 1,2,4. Pel apartat 1,2,4 un cop superades les tres hores de treball a camp per actuació o superades les dues actuacions/any incloses. </t>
  </si>
  <si>
    <t>Caselles fixes</t>
  </si>
  <si>
    <t>Caselles a omplir pels licitadors</t>
  </si>
  <si>
    <t>Caselles calculades automaticament</t>
  </si>
  <si>
    <t>Pressupost base licitació (IVA exclòs)</t>
  </si>
  <si>
    <t>Pressuport ofert licitador (IVA exclòs)</t>
  </si>
  <si>
    <t>Pressupost base total</t>
  </si>
  <si>
    <t>Redacció del projecte executiu (abast segons apartat 3.2.1 PPT)</t>
  </si>
  <si>
    <t>Execució de l’obra (abast segons apartat 3.2.2 PPT)</t>
  </si>
  <si>
    <t>Prestació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</si>
</sst>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0.0%"/>
    <numFmt numFmtId="166" formatCode="#,##0.00\ &quot;€&quot;"/>
  </numFmts>
  <fonts count="1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9"/>
      <color rgb="FF000000"/>
      <name val="Arial"/>
      <family val="2"/>
    </font>
    <font>
      <sz val="10"/>
      <name val="Arial"/>
    </font>
    <font>
      <sz val="10"/>
      <color rgb="FF000000"/>
      <name val="Arial"/>
      <family val="2"/>
    </font>
    <font>
      <i/>
      <sz val="10"/>
      <name val="Calibri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44" fontId="9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2"/>
    <xf numFmtId="10" fontId="3" fillId="2" borderId="3" xfId="3" applyNumberFormat="1" applyFont="1" applyFill="1" applyBorder="1" applyAlignment="1">
      <alignment horizontal="center" vertical="center" wrapText="1"/>
    </xf>
    <xf numFmtId="0" fontId="3" fillId="3" borderId="0" xfId="3" applyFont="1" applyFill="1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right"/>
    </xf>
    <xf numFmtId="10" fontId="3" fillId="3" borderId="3" xfId="3" applyNumberFormat="1" applyFont="1" applyFill="1" applyBorder="1" applyAlignment="1">
      <alignment vertical="center" wrapText="1"/>
    </xf>
    <xf numFmtId="164" fontId="4" fillId="3" borderId="1" xfId="3" applyNumberFormat="1" applyFont="1" applyFill="1" applyBorder="1" applyAlignment="1" applyProtection="1">
      <alignment horizontal="right" vertical="center"/>
      <protection locked="0"/>
    </xf>
    <xf numFmtId="4" fontId="4" fillId="3" borderId="2" xfId="3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0" fontId="3" fillId="3" borderId="4" xfId="3" applyNumberFormat="1" applyFont="1" applyFill="1" applyBorder="1" applyAlignment="1">
      <alignment vertical="center" wrapText="1"/>
    </xf>
    <xf numFmtId="164" fontId="4" fillId="3" borderId="5" xfId="3" applyNumberFormat="1" applyFont="1" applyFill="1" applyBorder="1" applyAlignment="1" applyProtection="1">
      <alignment horizontal="right" vertical="center"/>
      <protection locked="0"/>
    </xf>
    <xf numFmtId="4" fontId="4" fillId="3" borderId="6" xfId="3" applyNumberFormat="1" applyFont="1" applyFill="1" applyBorder="1" applyAlignment="1">
      <alignment vertical="center"/>
    </xf>
    <xf numFmtId="164" fontId="0" fillId="0" borderId="0" xfId="0" applyNumberFormat="1"/>
    <xf numFmtId="2" fontId="3" fillId="6" borderId="7" xfId="3" applyNumberFormat="1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0" xfId="3" applyFont="1" applyFill="1" applyAlignment="1">
      <alignment horizontal="right" vertical="center"/>
    </xf>
    <xf numFmtId="164" fontId="4" fillId="3" borderId="8" xfId="3" applyNumberFormat="1" applyFont="1" applyFill="1" applyBorder="1" applyAlignment="1" applyProtection="1">
      <alignment horizontal="right" vertical="center"/>
      <protection locked="0"/>
    </xf>
    <xf numFmtId="4" fontId="4" fillId="3" borderId="9" xfId="3" applyNumberFormat="1" applyFont="1" applyFill="1" applyBorder="1" applyAlignment="1">
      <alignment vertical="center"/>
    </xf>
    <xf numFmtId="2" fontId="3" fillId="6" borderId="10" xfId="3" applyNumberFormat="1" applyFont="1" applyFill="1" applyBorder="1" applyAlignment="1">
      <alignment horizontal="center" vertical="center"/>
    </xf>
    <xf numFmtId="10" fontId="3" fillId="3" borderId="11" xfId="3" applyNumberFormat="1" applyFont="1" applyFill="1" applyBorder="1" applyAlignment="1">
      <alignment vertical="center" wrapText="1"/>
    </xf>
    <xf numFmtId="164" fontId="4" fillId="3" borderId="12" xfId="3" applyNumberFormat="1" applyFont="1" applyFill="1" applyBorder="1" applyAlignment="1" applyProtection="1">
      <alignment horizontal="right" vertical="center"/>
      <protection locked="0"/>
    </xf>
    <xf numFmtId="4" fontId="4" fillId="3" borderId="13" xfId="3" applyNumberFormat="1" applyFont="1" applyFill="1" applyBorder="1" applyAlignment="1">
      <alignment vertical="center"/>
    </xf>
    <xf numFmtId="2" fontId="3" fillId="6" borderId="14" xfId="3" applyNumberFormat="1" applyFont="1" applyFill="1" applyBorder="1" applyAlignment="1">
      <alignment horizontal="center" vertical="center"/>
    </xf>
    <xf numFmtId="10" fontId="3" fillId="3" borderId="0" xfId="3" applyNumberFormat="1" applyFont="1" applyFill="1" applyAlignment="1">
      <alignment vertical="center" wrapText="1"/>
    </xf>
    <xf numFmtId="164" fontId="4" fillId="3" borderId="0" xfId="3" applyNumberFormat="1" applyFont="1" applyFill="1" applyAlignment="1" applyProtection="1">
      <alignment horizontal="right" vertical="center"/>
      <protection locked="0"/>
    </xf>
    <xf numFmtId="4" fontId="4" fillId="3" borderId="0" xfId="3" applyNumberFormat="1" applyFont="1" applyFill="1" applyAlignment="1">
      <alignment vertical="center"/>
    </xf>
    <xf numFmtId="164" fontId="3" fillId="3" borderId="0" xfId="3" applyNumberFormat="1" applyFont="1" applyFill="1" applyAlignment="1">
      <alignment vertical="center"/>
    </xf>
    <xf numFmtId="165" fontId="0" fillId="0" borderId="0" xfId="1" applyNumberFormat="1" applyFont="1" applyAlignment="1">
      <alignment horizontal="center"/>
    </xf>
    <xf numFmtId="9" fontId="3" fillId="3" borderId="0" xfId="1" applyFont="1" applyFill="1" applyBorder="1" applyAlignment="1">
      <alignment horizontal="center" vertical="center"/>
    </xf>
    <xf numFmtId="2" fontId="3" fillId="5" borderId="3" xfId="3" applyNumberFormat="1" applyFont="1" applyFill="1" applyBorder="1" applyAlignment="1">
      <alignment horizontal="center" vertical="center"/>
    </xf>
    <xf numFmtId="0" fontId="4" fillId="3" borderId="12" xfId="3" applyFont="1" applyFill="1" applyBorder="1" applyAlignment="1" applyProtection="1">
      <alignment horizontal="right" vertical="center"/>
      <protection locked="0"/>
    </xf>
    <xf numFmtId="165" fontId="0" fillId="0" borderId="0" xfId="0" applyNumberFormat="1"/>
    <xf numFmtId="165" fontId="0" fillId="0" borderId="7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164" fontId="1" fillId="0" borderId="0" xfId="2" applyNumberFormat="1" applyAlignment="1">
      <alignment horizontal="center"/>
    </xf>
    <xf numFmtId="10" fontId="1" fillId="0" borderId="0" xfId="2" applyNumberFormat="1" applyAlignment="1">
      <alignment horizontal="right"/>
    </xf>
    <xf numFmtId="10" fontId="0" fillId="0" borderId="0" xfId="0" applyNumberFormat="1"/>
    <xf numFmtId="164" fontId="3" fillId="3" borderId="0" xfId="3" applyNumberFormat="1" applyFont="1" applyFill="1" applyAlignment="1">
      <alignment horizontal="center" vertical="center"/>
    </xf>
    <xf numFmtId="10" fontId="3" fillId="3" borderId="0" xfId="3" applyNumberFormat="1" applyFont="1" applyFill="1" applyAlignment="1">
      <alignment horizontal="center" vertical="center"/>
    </xf>
    <xf numFmtId="164" fontId="0" fillId="7" borderId="0" xfId="0" applyNumberFormat="1" applyFill="1"/>
    <xf numFmtId="164" fontId="3" fillId="7" borderId="0" xfId="3" applyNumberFormat="1" applyFont="1" applyFill="1" applyAlignment="1">
      <alignment horizontal="center" vertical="center"/>
    </xf>
    <xf numFmtId="164" fontId="1" fillId="0" borderId="0" xfId="2" applyNumberFormat="1"/>
    <xf numFmtId="0" fontId="1" fillId="0" borderId="0" xfId="0" applyFont="1"/>
    <xf numFmtId="0" fontId="4" fillId="0" borderId="0" xfId="3" applyFont="1" applyAlignment="1">
      <alignment vertical="center"/>
    </xf>
    <xf numFmtId="44" fontId="4" fillId="0" borderId="0" xfId="4" applyFont="1" applyFill="1" applyBorder="1" applyAlignment="1">
      <alignment horizontal="center" vertical="center"/>
    </xf>
    <xf numFmtId="10" fontId="4" fillId="0" borderId="0" xfId="3" applyNumberFormat="1" applyFont="1" applyAlignment="1">
      <alignment vertical="center" wrapText="1"/>
    </xf>
    <xf numFmtId="0" fontId="4" fillId="0" borderId="0" xfId="3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2" applyAlignment="1">
      <alignment vertical="center"/>
    </xf>
    <xf numFmtId="0" fontId="11" fillId="0" borderId="0" xfId="2" applyFont="1" applyAlignment="1">
      <alignment vertical="center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1" fillId="8" borderId="0" xfId="2" applyFont="1" applyFill="1" applyAlignment="1">
      <alignment horizontal="center" vertical="center"/>
    </xf>
    <xf numFmtId="0" fontId="11" fillId="6" borderId="0" xfId="2" applyFont="1" applyFill="1" applyAlignment="1">
      <alignment horizontal="center" vertical="center"/>
    </xf>
    <xf numFmtId="0" fontId="11" fillId="9" borderId="0" xfId="2" applyFont="1" applyFill="1" applyAlignment="1">
      <alignment horizontal="center" vertical="center"/>
    </xf>
    <xf numFmtId="0" fontId="13" fillId="0" borderId="0" xfId="2" applyFont="1" applyAlignment="1">
      <alignment vertical="center"/>
    </xf>
    <xf numFmtId="4" fontId="7" fillId="0" borderId="0" xfId="3" applyNumberFormat="1" applyFont="1" applyAlignment="1">
      <alignment horizontal="right" vertical="center"/>
    </xf>
    <xf numFmtId="4" fontId="7" fillId="3" borderId="1" xfId="3" applyNumberFormat="1" applyFont="1" applyFill="1" applyBorder="1" applyAlignment="1">
      <alignment horizontal="center" vertical="center"/>
    </xf>
    <xf numFmtId="4" fontId="7" fillId="3" borderId="2" xfId="3" applyNumberFormat="1" applyFont="1" applyFill="1" applyBorder="1" applyAlignment="1">
      <alignment horizontal="center" vertical="center"/>
    </xf>
    <xf numFmtId="164" fontId="3" fillId="2" borderId="1" xfId="3" applyNumberFormat="1" applyFont="1" applyFill="1" applyBorder="1" applyAlignment="1" applyProtection="1">
      <alignment horizontal="center" vertical="center"/>
      <protection locked="0"/>
    </xf>
    <xf numFmtId="164" fontId="3" fillId="2" borderId="2" xfId="3" applyNumberFormat="1" applyFont="1" applyFill="1" applyBorder="1" applyAlignment="1" applyProtection="1">
      <alignment horizontal="center" vertical="center"/>
      <protection locked="0"/>
    </xf>
    <xf numFmtId="166" fontId="12" fillId="8" borderId="15" xfId="0" applyNumberFormat="1" applyFont="1" applyFill="1" applyBorder="1" applyAlignment="1">
      <alignment horizontal="center" vertical="center" wrapText="1"/>
    </xf>
    <xf numFmtId="166" fontId="10" fillId="6" borderId="15" xfId="4" applyNumberFormat="1" applyFont="1" applyFill="1" applyBorder="1" applyAlignment="1" applyProtection="1">
      <alignment horizontal="center" vertical="center"/>
      <protection locked="0"/>
    </xf>
    <xf numFmtId="166" fontId="10" fillId="8" borderId="17" xfId="0" applyNumberFormat="1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right" vertical="center" wrapText="1"/>
    </xf>
    <xf numFmtId="0" fontId="14" fillId="8" borderId="15" xfId="0" applyFont="1" applyFill="1" applyBorder="1" applyAlignment="1">
      <alignment horizontal="center" vertical="center" wrapText="1"/>
    </xf>
    <xf numFmtId="166" fontId="12" fillId="9" borderId="15" xfId="4" applyNumberFormat="1" applyFont="1" applyFill="1" applyBorder="1" applyAlignment="1" applyProtection="1">
      <alignment horizontal="center" vertical="center"/>
    </xf>
  </cellXfs>
  <cellStyles count="5">
    <cellStyle name="Moneda" xfId="4" builtinId="4"/>
    <cellStyle name="Normal" xfId="0" builtinId="0"/>
    <cellStyle name="Normal 2" xfId="2" xr:uid="{FB2FF4AA-992A-4239-B051-8BD13C5B8D63}"/>
    <cellStyle name="Normal_Preus MOCCAT" xfId="3" xr:uid="{69798F31-BD7C-47EB-8C18-DA529671A97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0FB9-B0F2-4AC2-BE23-36E694F45927}">
  <dimension ref="A3:O24"/>
  <sheetViews>
    <sheetView topLeftCell="A7" zoomScale="110" zoomScaleNormal="110" workbookViewId="0">
      <selection activeCell="M11" sqref="M11"/>
    </sheetView>
  </sheetViews>
  <sheetFormatPr defaultColWidth="11.42578125" defaultRowHeight="12.75" x14ac:dyDescent="0.2"/>
  <cols>
    <col min="1" max="1" width="5.7109375" customWidth="1"/>
    <col min="2" max="2" width="78.5703125" customWidth="1"/>
    <col min="3" max="3" width="3.28515625" customWidth="1"/>
    <col min="4" max="4" width="13.85546875" bestFit="1" customWidth="1"/>
    <col min="5" max="5" width="11.28515625" customWidth="1"/>
    <col min="6" max="6" width="2.28515625" customWidth="1"/>
    <col min="7" max="7" width="14.140625" customWidth="1"/>
    <col min="8" max="8" width="2.28515625" customWidth="1"/>
    <col min="9" max="9" width="13.5703125" customWidth="1"/>
    <col min="10" max="10" width="8" customWidth="1"/>
    <col min="11" max="11" width="17" bestFit="1" customWidth="1"/>
    <col min="13" max="13" width="12.140625" bestFit="1" customWidth="1"/>
    <col min="15" max="15" width="12.140625" bestFit="1" customWidth="1"/>
  </cols>
  <sheetData>
    <row r="3" spans="2:15" ht="13.5" thickBot="1" x14ac:dyDescent="0.25"/>
    <row r="4" spans="2:15" s="1" customFormat="1" ht="24.75" thickBot="1" x14ac:dyDescent="0.25">
      <c r="B4" s="2" t="s">
        <v>8</v>
      </c>
      <c r="C4" s="3"/>
      <c r="D4" s="63" t="s">
        <v>0</v>
      </c>
      <c r="E4" s="64"/>
      <c r="G4" s="9" t="s">
        <v>2</v>
      </c>
      <c r="I4" s="63" t="s">
        <v>1</v>
      </c>
      <c r="J4" s="64"/>
      <c r="K4" s="10" t="s">
        <v>3</v>
      </c>
      <c r="M4" s="4"/>
      <c r="N4" s="5"/>
    </row>
    <row r="5" spans="2:15" s="1" customFormat="1" ht="48.75" thickBot="1" x14ac:dyDescent="0.25">
      <c r="B5" s="6" t="s">
        <v>10</v>
      </c>
      <c r="C5" s="3"/>
      <c r="D5" s="7">
        <v>8250</v>
      </c>
      <c r="E5" s="8" t="s">
        <v>7</v>
      </c>
      <c r="G5" s="36">
        <f>N5</f>
        <v>0.18922018348623854</v>
      </c>
      <c r="I5" s="7"/>
      <c r="J5" s="8" t="s">
        <v>7</v>
      </c>
      <c r="K5" s="17">
        <f>I5*G5</f>
        <v>0</v>
      </c>
      <c r="M5" s="38">
        <f>D5*1</f>
        <v>8250</v>
      </c>
      <c r="N5" s="39">
        <f>M5/$M$16</f>
        <v>0.18922018348623854</v>
      </c>
    </row>
    <row r="6" spans="2:15" s="1" customFormat="1" ht="60.75" thickBot="1" x14ac:dyDescent="0.25">
      <c r="B6" s="6" t="s">
        <v>18</v>
      </c>
      <c r="C6" s="3"/>
      <c r="D6" s="7">
        <v>1250</v>
      </c>
      <c r="E6" s="8" t="s">
        <v>7</v>
      </c>
      <c r="G6" s="36">
        <f t="shared" ref="G6:G15" si="0">N6</f>
        <v>8.6009174311926603E-2</v>
      </c>
      <c r="I6" s="7"/>
      <c r="J6" s="8" t="s">
        <v>7</v>
      </c>
      <c r="K6" s="22">
        <f t="shared" ref="K6:K15" si="1">I6*G6</f>
        <v>0</v>
      </c>
      <c r="M6" s="38">
        <f>D6*3</f>
        <v>3750</v>
      </c>
      <c r="N6" s="39">
        <f t="shared" ref="N6:N15" si="2">M6/$M$16</f>
        <v>8.6009174311926603E-2</v>
      </c>
    </row>
    <row r="7" spans="2:15" s="1" customFormat="1" ht="60.75" thickBot="1" x14ac:dyDescent="0.25">
      <c r="B7" s="6" t="s">
        <v>11</v>
      </c>
      <c r="C7" s="3"/>
      <c r="D7" s="7">
        <v>6900</v>
      </c>
      <c r="E7" s="8" t="s">
        <v>7</v>
      </c>
      <c r="G7" s="36">
        <f t="shared" si="0"/>
        <v>0.15825688073394495</v>
      </c>
      <c r="I7" s="7"/>
      <c r="J7" s="8" t="s">
        <v>7</v>
      </c>
      <c r="K7" s="26">
        <f t="shared" si="1"/>
        <v>0</v>
      </c>
      <c r="M7" s="38">
        <f>D7*1</f>
        <v>6900</v>
      </c>
      <c r="N7" s="39">
        <f t="shared" si="2"/>
        <v>0.15825688073394495</v>
      </c>
    </row>
    <row r="8" spans="2:15" s="1" customFormat="1" ht="60.75" thickBot="1" x14ac:dyDescent="0.25">
      <c r="B8" s="6" t="s">
        <v>19</v>
      </c>
      <c r="C8" s="3"/>
      <c r="D8" s="7">
        <v>475</v>
      </c>
      <c r="E8" s="8" t="s">
        <v>7</v>
      </c>
      <c r="G8" s="36">
        <f t="shared" si="0"/>
        <v>3.2683486238532108E-2</v>
      </c>
      <c r="I8" s="7"/>
      <c r="J8" s="8" t="s">
        <v>7</v>
      </c>
      <c r="K8" s="26">
        <f t="shared" si="1"/>
        <v>0</v>
      </c>
      <c r="M8" s="38">
        <f>D8*3</f>
        <v>1425</v>
      </c>
      <c r="N8" s="39">
        <f t="shared" si="2"/>
        <v>3.2683486238532108E-2</v>
      </c>
    </row>
    <row r="9" spans="2:15" s="1" customFormat="1" ht="60.75" thickBot="1" x14ac:dyDescent="0.25">
      <c r="B9" s="6" t="s">
        <v>12</v>
      </c>
      <c r="C9" s="3"/>
      <c r="D9" s="7">
        <v>7800</v>
      </c>
      <c r="E9" s="8" t="s">
        <v>7</v>
      </c>
      <c r="G9" s="36">
        <f t="shared" si="0"/>
        <v>0.17889908256880735</v>
      </c>
      <c r="I9" s="7"/>
      <c r="J9" s="8" t="s">
        <v>7</v>
      </c>
      <c r="K9" s="26">
        <f t="shared" si="1"/>
        <v>0</v>
      </c>
      <c r="M9" s="38">
        <f>D9*1</f>
        <v>7800</v>
      </c>
      <c r="N9" s="39">
        <f t="shared" si="2"/>
        <v>0.17889908256880735</v>
      </c>
    </row>
    <row r="10" spans="2:15" s="1" customFormat="1" ht="60.75" thickBot="1" x14ac:dyDescent="0.25">
      <c r="B10" s="6" t="s">
        <v>20</v>
      </c>
      <c r="C10" s="3"/>
      <c r="D10" s="7">
        <v>475</v>
      </c>
      <c r="E10" s="8" t="s">
        <v>7</v>
      </c>
      <c r="G10" s="36">
        <f t="shared" si="0"/>
        <v>3.2683486238532108E-2</v>
      </c>
      <c r="I10" s="7"/>
      <c r="J10" s="8" t="s">
        <v>7</v>
      </c>
      <c r="K10" s="26">
        <f t="shared" si="1"/>
        <v>0</v>
      </c>
      <c r="M10" s="38">
        <f>D10*3</f>
        <v>1425</v>
      </c>
      <c r="N10" s="39">
        <f t="shared" si="2"/>
        <v>3.2683486238532108E-2</v>
      </c>
    </row>
    <row r="11" spans="2:15" s="1" customFormat="1" ht="60.75" thickBot="1" x14ac:dyDescent="0.25">
      <c r="B11" s="6" t="s">
        <v>13</v>
      </c>
      <c r="C11" s="3"/>
      <c r="D11" s="7">
        <v>3950</v>
      </c>
      <c r="E11" s="8" t="s">
        <v>7</v>
      </c>
      <c r="G11" s="36">
        <f t="shared" si="0"/>
        <v>9.0596330275229356E-2</v>
      </c>
      <c r="I11" s="7"/>
      <c r="J11" s="8" t="s">
        <v>7</v>
      </c>
      <c r="K11" s="26">
        <f t="shared" si="1"/>
        <v>0</v>
      </c>
      <c r="M11" s="38">
        <f>D11*1</f>
        <v>3950</v>
      </c>
      <c r="N11" s="39">
        <f t="shared" si="2"/>
        <v>9.0596330275229356E-2</v>
      </c>
    </row>
    <row r="12" spans="2:15" s="1" customFormat="1" ht="48.75" thickBot="1" x14ac:dyDescent="0.25">
      <c r="B12" s="6" t="s">
        <v>17</v>
      </c>
      <c r="C12" s="3"/>
      <c r="D12" s="7">
        <v>450</v>
      </c>
      <c r="E12" s="8" t="s">
        <v>7</v>
      </c>
      <c r="G12" s="36">
        <f t="shared" si="0"/>
        <v>3.096330275229358E-2</v>
      </c>
      <c r="I12" s="7"/>
      <c r="J12" s="8" t="s">
        <v>7</v>
      </c>
      <c r="K12" s="26">
        <f t="shared" si="1"/>
        <v>0</v>
      </c>
      <c r="M12" s="38">
        <f>D12*3</f>
        <v>1350</v>
      </c>
      <c r="N12" s="39">
        <f t="shared" si="2"/>
        <v>3.096330275229358E-2</v>
      </c>
      <c r="O12" s="45">
        <f>SUM(M5:M12)</f>
        <v>34850</v>
      </c>
    </row>
    <row r="13" spans="2:15" s="1" customFormat="1" ht="60.75" thickBot="1" x14ac:dyDescent="0.25">
      <c r="B13" s="6" t="s">
        <v>21</v>
      </c>
      <c r="C13" s="3"/>
      <c r="D13" s="7">
        <v>3500</v>
      </c>
      <c r="E13" s="8" t="s">
        <v>7</v>
      </c>
      <c r="G13" s="36">
        <f t="shared" si="0"/>
        <v>8.027522935779817E-2</v>
      </c>
      <c r="I13" s="7"/>
      <c r="J13" s="8" t="s">
        <v>7</v>
      </c>
      <c r="K13" s="26">
        <f t="shared" si="1"/>
        <v>0</v>
      </c>
      <c r="M13" s="38">
        <f>D13*1</f>
        <v>3500</v>
      </c>
      <c r="N13" s="39">
        <f t="shared" si="2"/>
        <v>8.027522935779817E-2</v>
      </c>
      <c r="O13" s="45"/>
    </row>
    <row r="14" spans="2:15" s="1" customFormat="1" ht="60.75" thickBot="1" x14ac:dyDescent="0.25">
      <c r="B14" s="6" t="s">
        <v>22</v>
      </c>
      <c r="C14" s="3"/>
      <c r="D14" s="7">
        <v>350</v>
      </c>
      <c r="E14" s="8" t="s">
        <v>7</v>
      </c>
      <c r="G14" s="36">
        <f t="shared" si="0"/>
        <v>2.4082568807339451E-2</v>
      </c>
      <c r="I14" s="7"/>
      <c r="J14" s="8" t="s">
        <v>7</v>
      </c>
      <c r="K14" s="26">
        <f t="shared" si="1"/>
        <v>0</v>
      </c>
      <c r="M14" s="38">
        <f>D14*3</f>
        <v>1050</v>
      </c>
      <c r="N14" s="39">
        <f t="shared" si="2"/>
        <v>2.4082568807339451E-2</v>
      </c>
    </row>
    <row r="15" spans="2:15" s="1" customFormat="1" ht="96.75" thickBot="1" x14ac:dyDescent="0.25">
      <c r="B15" s="6" t="s">
        <v>14</v>
      </c>
      <c r="C15" s="3"/>
      <c r="D15" s="7">
        <v>350</v>
      </c>
      <c r="E15" s="8" t="s">
        <v>15</v>
      </c>
      <c r="G15" s="37">
        <f t="shared" si="0"/>
        <v>9.6330275229357804E-2</v>
      </c>
      <c r="I15" s="7"/>
      <c r="J15" s="8" t="s">
        <v>15</v>
      </c>
      <c r="K15" s="26">
        <f t="shared" si="1"/>
        <v>0</v>
      </c>
      <c r="M15" s="38">
        <f>D15*12</f>
        <v>4200</v>
      </c>
      <c r="N15" s="39">
        <f t="shared" si="2"/>
        <v>9.6330275229357804E-2</v>
      </c>
    </row>
    <row r="16" spans="2:15" ht="13.5" thickBot="1" x14ac:dyDescent="0.25">
      <c r="G16" s="35">
        <f>SUM(G5:G15)</f>
        <v>1.0000000000000002</v>
      </c>
      <c r="M16" s="43">
        <f>SUM(M5:M15)</f>
        <v>43600</v>
      </c>
      <c r="N16" s="40">
        <f>SUM(N5:N15)</f>
        <v>1.0000000000000002</v>
      </c>
    </row>
    <row r="17" spans="1:15" ht="24.75" thickBot="1" x14ac:dyDescent="0.25">
      <c r="B17" s="2" t="s">
        <v>9</v>
      </c>
      <c r="C17" s="3"/>
      <c r="D17" s="63" t="s">
        <v>0</v>
      </c>
      <c r="E17" s="64"/>
      <c r="G17" s="9" t="s">
        <v>2</v>
      </c>
      <c r="I17" s="63" t="s">
        <v>1</v>
      </c>
      <c r="J17" s="64"/>
      <c r="K17" s="10" t="s">
        <v>3</v>
      </c>
      <c r="L17" s="11"/>
      <c r="M17" s="11"/>
      <c r="N17" s="11"/>
      <c r="O17" s="12"/>
    </row>
    <row r="18" spans="1:15" s="3" customFormat="1" ht="60.75" thickBot="1" x14ac:dyDescent="0.25">
      <c r="A18"/>
      <c r="B18" s="13" t="s">
        <v>23</v>
      </c>
      <c r="D18" s="14">
        <v>43</v>
      </c>
      <c r="E18" s="15" t="s">
        <v>4</v>
      </c>
      <c r="F18" s="16"/>
      <c r="G18" s="36">
        <f>N18</f>
        <v>0.17485142320925867</v>
      </c>
      <c r="H18" s="16"/>
      <c r="I18" s="14"/>
      <c r="J18" s="15" t="s">
        <v>4</v>
      </c>
      <c r="K18" s="17">
        <f>I18*G18</f>
        <v>0</v>
      </c>
      <c r="L18" s="18"/>
      <c r="M18" s="41">
        <f>D18*65</f>
        <v>2795</v>
      </c>
      <c r="N18" s="42">
        <f>M18/$M$21</f>
        <v>0.17485142320925867</v>
      </c>
      <c r="O18" s="19"/>
    </row>
    <row r="19" spans="1:15" s="3" customFormat="1" ht="60.75" thickBot="1" x14ac:dyDescent="0.25">
      <c r="A19"/>
      <c r="B19" s="13" t="s">
        <v>24</v>
      </c>
      <c r="D19" s="20">
        <v>69</v>
      </c>
      <c r="E19" s="21" t="s">
        <v>4</v>
      </c>
      <c r="F19" s="16"/>
      <c r="G19" s="36">
        <f t="shared" ref="G19:G20" si="3">N19</f>
        <v>4.3165467625899283E-2</v>
      </c>
      <c r="H19" s="16"/>
      <c r="I19" s="20"/>
      <c r="J19" s="21" t="s">
        <v>4</v>
      </c>
      <c r="K19" s="22">
        <f t="shared" ref="K19:K20" si="4">I19*G19</f>
        <v>0</v>
      </c>
      <c r="L19" s="18"/>
      <c r="M19" s="41">
        <f>D19*10</f>
        <v>690</v>
      </c>
      <c r="N19" s="42">
        <f t="shared" ref="N19:N20" si="5">M19/$M$21</f>
        <v>4.3165467625899283E-2</v>
      </c>
      <c r="O19" s="19"/>
    </row>
    <row r="20" spans="1:15" s="3" customFormat="1" ht="36.75" thickBot="1" x14ac:dyDescent="0.25">
      <c r="A20"/>
      <c r="B20" s="23" t="s">
        <v>16</v>
      </c>
      <c r="D20" s="34">
        <v>15</v>
      </c>
      <c r="E20" s="25" t="s">
        <v>5</v>
      </c>
      <c r="F20" s="16"/>
      <c r="G20" s="37">
        <f t="shared" si="3"/>
        <v>0.78198310916484204</v>
      </c>
      <c r="H20" s="16"/>
      <c r="I20" s="24"/>
      <c r="J20" s="25" t="s">
        <v>4</v>
      </c>
      <c r="K20" s="26">
        <f t="shared" si="4"/>
        <v>0</v>
      </c>
      <c r="L20" s="18"/>
      <c r="M20" s="41">
        <v>12500</v>
      </c>
      <c r="N20" s="42">
        <f t="shared" si="5"/>
        <v>0.78198310916484204</v>
      </c>
      <c r="O20" s="19"/>
    </row>
    <row r="21" spans="1:15" s="3" customFormat="1" ht="13.5" thickBot="1" x14ac:dyDescent="0.25">
      <c r="A21"/>
      <c r="B21" s="27"/>
      <c r="D21" s="28"/>
      <c r="E21" s="29"/>
      <c r="F21" s="30"/>
      <c r="G21" s="31"/>
      <c r="H21" s="30"/>
      <c r="I21" s="28"/>
      <c r="J21" s="29"/>
      <c r="L21" s="18"/>
      <c r="M21" s="44">
        <f>SUM(M18:M20)</f>
        <v>15985</v>
      </c>
      <c r="N21" s="42">
        <f>SUM(N18:N20)</f>
        <v>1</v>
      </c>
      <c r="O21" s="19"/>
    </row>
    <row r="22" spans="1:15" s="3" customFormat="1" ht="13.5" thickBot="1" x14ac:dyDescent="0.25">
      <c r="A22"/>
      <c r="B22" s="27"/>
      <c r="D22" s="28"/>
      <c r="E22" s="29"/>
      <c r="F22" s="30"/>
      <c r="G22" s="32">
        <f>SUM(G18:G21)</f>
        <v>1</v>
      </c>
      <c r="H22" s="30"/>
      <c r="I22" s="61" t="s">
        <v>6</v>
      </c>
      <c r="J22" s="62"/>
      <c r="K22" s="33">
        <f>SUM(K18:K21)</f>
        <v>0</v>
      </c>
      <c r="L22" s="18"/>
      <c r="M22" s="18"/>
      <c r="N22" s="18"/>
      <c r="O22" s="19"/>
    </row>
    <row r="23" spans="1:15" s="3" customFormat="1" x14ac:dyDescent="0.2">
      <c r="A23"/>
      <c r="B23" s="27"/>
      <c r="D23" s="28"/>
      <c r="E23" s="29"/>
      <c r="I23" s="28"/>
      <c r="J23" s="29"/>
      <c r="L23" s="18"/>
      <c r="M23" s="18"/>
      <c r="N23" s="18"/>
      <c r="O23" s="19"/>
    </row>
    <row r="24" spans="1:15" x14ac:dyDescent="0.2">
      <c r="M24" s="43">
        <f>M16+M21</f>
        <v>59585</v>
      </c>
    </row>
  </sheetData>
  <mergeCells count="5">
    <mergeCell ref="I22:J22"/>
    <mergeCell ref="D4:E4"/>
    <mergeCell ref="I4:J4"/>
    <mergeCell ref="D17:E17"/>
    <mergeCell ref="I17:J17"/>
  </mergeCells>
  <pageMargins left="0.23622047244094491" right="0.1968503937007874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6FFBF-02D6-4252-9950-63FBF2F31808}">
  <dimension ref="A3:O24"/>
  <sheetViews>
    <sheetView topLeftCell="A6" zoomScale="110" zoomScaleNormal="110" workbookViewId="0">
      <selection activeCell="M11" sqref="M11"/>
    </sheetView>
  </sheetViews>
  <sheetFormatPr defaultColWidth="11.42578125" defaultRowHeight="12.75" x14ac:dyDescent="0.2"/>
  <cols>
    <col min="1" max="1" width="5.7109375" customWidth="1"/>
    <col min="2" max="2" width="78.5703125" customWidth="1"/>
    <col min="3" max="3" width="3.28515625" customWidth="1"/>
    <col min="4" max="4" width="13.85546875" bestFit="1" customWidth="1"/>
    <col min="5" max="5" width="11.28515625" customWidth="1"/>
    <col min="6" max="6" width="2.28515625" customWidth="1"/>
    <col min="7" max="7" width="14.140625" customWidth="1"/>
    <col min="8" max="8" width="2.28515625" customWidth="1"/>
    <col min="9" max="9" width="13.5703125" customWidth="1"/>
    <col min="10" max="10" width="8" customWidth="1"/>
    <col min="11" max="11" width="17" bestFit="1" customWidth="1"/>
    <col min="13" max="13" width="12.140625" bestFit="1" customWidth="1"/>
    <col min="15" max="15" width="12.140625" bestFit="1" customWidth="1"/>
  </cols>
  <sheetData>
    <row r="3" spans="2:15" ht="13.5" thickBot="1" x14ac:dyDescent="0.25"/>
    <row r="4" spans="2:15" s="1" customFormat="1" ht="24.75" thickBot="1" x14ac:dyDescent="0.25">
      <c r="B4" s="2" t="s">
        <v>8</v>
      </c>
      <c r="C4" s="3"/>
      <c r="D4" s="63" t="s">
        <v>0</v>
      </c>
      <c r="E4" s="64"/>
      <c r="G4" s="9" t="s">
        <v>2</v>
      </c>
      <c r="I4" s="63" t="s">
        <v>1</v>
      </c>
      <c r="J4" s="64"/>
      <c r="K4" s="10" t="s">
        <v>3</v>
      </c>
      <c r="M4" s="4"/>
      <c r="N4" s="5"/>
    </row>
    <row r="5" spans="2:15" s="1" customFormat="1" ht="48.75" thickBot="1" x14ac:dyDescent="0.25">
      <c r="B5" s="6" t="s">
        <v>10</v>
      </c>
      <c r="C5" s="3"/>
      <c r="D5" s="7">
        <v>5600</v>
      </c>
      <c r="E5" s="8" t="s">
        <v>7</v>
      </c>
      <c r="G5" s="36">
        <f>N5</f>
        <v>0.11630321910695743</v>
      </c>
      <c r="I5" s="7"/>
      <c r="J5" s="8" t="s">
        <v>7</v>
      </c>
      <c r="K5" s="17">
        <f>I5*G5</f>
        <v>0</v>
      </c>
      <c r="M5" s="38">
        <f>D5*1</f>
        <v>5600</v>
      </c>
      <c r="N5" s="39">
        <f>M5/$M$16</f>
        <v>0.11630321910695743</v>
      </c>
    </row>
    <row r="6" spans="2:15" s="1" customFormat="1" ht="60.75" thickBot="1" x14ac:dyDescent="0.25">
      <c r="B6" s="6" t="s">
        <v>18</v>
      </c>
      <c r="C6" s="3"/>
      <c r="D6" s="7">
        <v>550</v>
      </c>
      <c r="E6" s="8" t="s">
        <v>7</v>
      </c>
      <c r="G6" s="36">
        <f t="shared" ref="G6:G15" si="0">N6</f>
        <v>3.4267912772585667E-2</v>
      </c>
      <c r="I6" s="7"/>
      <c r="J6" s="8" t="s">
        <v>7</v>
      </c>
      <c r="K6" s="22">
        <f t="shared" ref="K6:K15" si="1">I6*G6</f>
        <v>0</v>
      </c>
      <c r="M6" s="38">
        <f>D6*3</f>
        <v>1650</v>
      </c>
      <c r="N6" s="39">
        <f t="shared" ref="N6:N15" si="2">M6/$M$16</f>
        <v>3.4267912772585667E-2</v>
      </c>
    </row>
    <row r="7" spans="2:15" s="1" customFormat="1" ht="60.75" thickBot="1" x14ac:dyDescent="0.25">
      <c r="B7" s="6" t="s">
        <v>11</v>
      </c>
      <c r="C7" s="3"/>
      <c r="D7" s="7">
        <v>3900</v>
      </c>
      <c r="E7" s="8" t="s">
        <v>7</v>
      </c>
      <c r="G7" s="36">
        <f t="shared" si="0"/>
        <v>0.16199376947040497</v>
      </c>
      <c r="I7" s="7"/>
      <c r="J7" s="8" t="s">
        <v>7</v>
      </c>
      <c r="K7" s="26">
        <f t="shared" si="1"/>
        <v>0</v>
      </c>
      <c r="M7" s="38">
        <f>D7*1*2</f>
        <v>7800</v>
      </c>
      <c r="N7" s="39">
        <f t="shared" si="2"/>
        <v>0.16199376947040497</v>
      </c>
    </row>
    <row r="8" spans="2:15" s="1" customFormat="1" ht="60.75" thickBot="1" x14ac:dyDescent="0.25">
      <c r="B8" s="6" t="s">
        <v>19</v>
      </c>
      <c r="C8" s="3"/>
      <c r="D8" s="7">
        <v>375</v>
      </c>
      <c r="E8" s="8" t="s">
        <v>7</v>
      </c>
      <c r="G8" s="36">
        <f t="shared" si="0"/>
        <v>4.6728971962616821E-2</v>
      </c>
      <c r="I8" s="7"/>
      <c r="J8" s="8" t="s">
        <v>7</v>
      </c>
      <c r="K8" s="26">
        <f t="shared" si="1"/>
        <v>0</v>
      </c>
      <c r="M8" s="38">
        <f>D8*3*2</f>
        <v>2250</v>
      </c>
      <c r="N8" s="39">
        <f t="shared" si="2"/>
        <v>4.6728971962616821E-2</v>
      </c>
    </row>
    <row r="9" spans="2:15" s="1" customFormat="1" ht="60.75" thickBot="1" x14ac:dyDescent="0.25">
      <c r="B9" s="6" t="s">
        <v>12</v>
      </c>
      <c r="C9" s="3"/>
      <c r="D9" s="7">
        <v>4800</v>
      </c>
      <c r="E9" s="8" t="s">
        <v>7</v>
      </c>
      <c r="G9" s="36">
        <f t="shared" si="0"/>
        <v>0.19937694704049844</v>
      </c>
      <c r="I9" s="7"/>
      <c r="J9" s="8" t="s">
        <v>7</v>
      </c>
      <c r="K9" s="26">
        <f t="shared" si="1"/>
        <v>0</v>
      </c>
      <c r="M9" s="38">
        <f>D9*1*2</f>
        <v>9600</v>
      </c>
      <c r="N9" s="39">
        <f t="shared" si="2"/>
        <v>0.19937694704049844</v>
      </c>
    </row>
    <row r="10" spans="2:15" s="1" customFormat="1" ht="60.75" thickBot="1" x14ac:dyDescent="0.25">
      <c r="B10" s="6" t="s">
        <v>20</v>
      </c>
      <c r="C10" s="3"/>
      <c r="D10" s="7">
        <v>375</v>
      </c>
      <c r="E10" s="8" t="s">
        <v>7</v>
      </c>
      <c r="G10" s="36">
        <f t="shared" si="0"/>
        <v>4.6728971962616821E-2</v>
      </c>
      <c r="I10" s="7"/>
      <c r="J10" s="8" t="s">
        <v>7</v>
      </c>
      <c r="K10" s="26">
        <f t="shared" si="1"/>
        <v>0</v>
      </c>
      <c r="M10" s="38">
        <f>D10*3*2</f>
        <v>2250</v>
      </c>
      <c r="N10" s="39">
        <f t="shared" si="2"/>
        <v>4.6728971962616821E-2</v>
      </c>
    </row>
    <row r="11" spans="2:15" s="1" customFormat="1" ht="60.75" thickBot="1" x14ac:dyDescent="0.25">
      <c r="B11" s="6" t="s">
        <v>13</v>
      </c>
      <c r="C11" s="3"/>
      <c r="D11" s="7">
        <v>2950</v>
      </c>
      <c r="E11" s="8" t="s">
        <v>7</v>
      </c>
      <c r="G11" s="36">
        <f t="shared" si="0"/>
        <v>0.12253374870197301</v>
      </c>
      <c r="I11" s="7"/>
      <c r="J11" s="8" t="s">
        <v>7</v>
      </c>
      <c r="K11" s="26">
        <f t="shared" si="1"/>
        <v>0</v>
      </c>
      <c r="M11" s="38">
        <f>D11*1*2</f>
        <v>5900</v>
      </c>
      <c r="N11" s="39">
        <f t="shared" si="2"/>
        <v>0.12253374870197301</v>
      </c>
    </row>
    <row r="12" spans="2:15" s="1" customFormat="1" ht="48.75" thickBot="1" x14ac:dyDescent="0.25">
      <c r="B12" s="6" t="s">
        <v>17</v>
      </c>
      <c r="C12" s="3"/>
      <c r="D12" s="7">
        <v>375</v>
      </c>
      <c r="E12" s="8" t="s">
        <v>7</v>
      </c>
      <c r="G12" s="36">
        <f t="shared" si="0"/>
        <v>4.6728971962616821E-2</v>
      </c>
      <c r="I12" s="7"/>
      <c r="J12" s="8" t="s">
        <v>7</v>
      </c>
      <c r="K12" s="26">
        <f t="shared" si="1"/>
        <v>0</v>
      </c>
      <c r="M12" s="38">
        <f>D12*3*2</f>
        <v>2250</v>
      </c>
      <c r="N12" s="39">
        <f t="shared" si="2"/>
        <v>4.6728971962616821E-2</v>
      </c>
      <c r="O12" s="45">
        <f>SUM(M5:M12)</f>
        <v>37300</v>
      </c>
    </row>
    <row r="13" spans="2:15" s="1" customFormat="1" ht="60.75" thickBot="1" x14ac:dyDescent="0.25">
      <c r="B13" s="6" t="s">
        <v>21</v>
      </c>
      <c r="C13" s="3"/>
      <c r="D13" s="7">
        <v>2500</v>
      </c>
      <c r="E13" s="8" t="s">
        <v>7</v>
      </c>
      <c r="G13" s="36">
        <f t="shared" si="0"/>
        <v>0.10384215991692627</v>
      </c>
      <c r="I13" s="7"/>
      <c r="J13" s="8" t="s">
        <v>7</v>
      </c>
      <c r="K13" s="26">
        <f t="shared" si="1"/>
        <v>0</v>
      </c>
      <c r="M13" s="38">
        <f>D13*1*2</f>
        <v>5000</v>
      </c>
      <c r="N13" s="39">
        <f t="shared" si="2"/>
        <v>0.10384215991692627</v>
      </c>
      <c r="O13" s="45"/>
    </row>
    <row r="14" spans="2:15" s="1" customFormat="1" ht="60.75" thickBot="1" x14ac:dyDescent="0.25">
      <c r="B14" s="6" t="s">
        <v>22</v>
      </c>
      <c r="C14" s="3"/>
      <c r="D14" s="7">
        <v>275</v>
      </c>
      <c r="E14" s="8" t="s">
        <v>7</v>
      </c>
      <c r="G14" s="36">
        <f t="shared" si="0"/>
        <v>3.4267912772585667E-2</v>
      </c>
      <c r="I14" s="7"/>
      <c r="J14" s="8" t="s">
        <v>7</v>
      </c>
      <c r="K14" s="26">
        <f t="shared" si="1"/>
        <v>0</v>
      </c>
      <c r="M14" s="38">
        <f>D14*3*2</f>
        <v>1650</v>
      </c>
      <c r="N14" s="39">
        <f t="shared" si="2"/>
        <v>3.4267912772585667E-2</v>
      </c>
    </row>
    <row r="15" spans="2:15" s="1" customFormat="1" ht="96.75" thickBot="1" x14ac:dyDescent="0.25">
      <c r="B15" s="6" t="s">
        <v>14</v>
      </c>
      <c r="C15" s="3"/>
      <c r="D15" s="7">
        <v>350</v>
      </c>
      <c r="E15" s="8" t="s">
        <v>15</v>
      </c>
      <c r="G15" s="37">
        <f t="shared" si="0"/>
        <v>8.7227414330218064E-2</v>
      </c>
      <c r="I15" s="7"/>
      <c r="J15" s="8" t="s">
        <v>15</v>
      </c>
      <c r="K15" s="26">
        <f t="shared" si="1"/>
        <v>0</v>
      </c>
      <c r="M15" s="38">
        <f>D15*12</f>
        <v>4200</v>
      </c>
      <c r="N15" s="39">
        <f t="shared" si="2"/>
        <v>8.7227414330218064E-2</v>
      </c>
    </row>
    <row r="16" spans="2:15" ht="13.5" thickBot="1" x14ac:dyDescent="0.25">
      <c r="G16" s="35">
        <f>SUM(G5:G15)</f>
        <v>1</v>
      </c>
      <c r="M16" s="43">
        <f>SUM(M5:M15)</f>
        <v>48150</v>
      </c>
      <c r="N16" s="40">
        <f>SUM(N5:N15)</f>
        <v>1</v>
      </c>
    </row>
    <row r="17" spans="1:15" ht="24.75" thickBot="1" x14ac:dyDescent="0.25">
      <c r="B17" s="2" t="s">
        <v>9</v>
      </c>
      <c r="C17" s="3"/>
      <c r="D17" s="63" t="s">
        <v>0</v>
      </c>
      <c r="E17" s="64"/>
      <c r="G17" s="9" t="s">
        <v>2</v>
      </c>
      <c r="I17" s="63" t="s">
        <v>1</v>
      </c>
      <c r="J17" s="64"/>
      <c r="K17" s="10" t="s">
        <v>3</v>
      </c>
      <c r="L17" s="11"/>
      <c r="M17" s="11"/>
      <c r="N17" s="11"/>
      <c r="O17" s="12"/>
    </row>
    <row r="18" spans="1:15" s="3" customFormat="1" ht="60.75" thickBot="1" x14ac:dyDescent="0.25">
      <c r="A18"/>
      <c r="B18" s="13" t="s">
        <v>23</v>
      </c>
      <c r="D18" s="14">
        <v>43</v>
      </c>
      <c r="E18" s="15" t="s">
        <v>4</v>
      </c>
      <c r="F18" s="16"/>
      <c r="G18" s="36">
        <f>N18</f>
        <v>0.17485142320925867</v>
      </c>
      <c r="H18" s="16"/>
      <c r="I18" s="14"/>
      <c r="J18" s="15" t="s">
        <v>4</v>
      </c>
      <c r="K18" s="17">
        <f>I18*G18</f>
        <v>0</v>
      </c>
      <c r="L18" s="18"/>
      <c r="M18" s="41">
        <f>D18*65</f>
        <v>2795</v>
      </c>
      <c r="N18" s="42">
        <f>M18/$M$21</f>
        <v>0.17485142320925867</v>
      </c>
      <c r="O18" s="19"/>
    </row>
    <row r="19" spans="1:15" s="3" customFormat="1" ht="60.75" thickBot="1" x14ac:dyDescent="0.25">
      <c r="A19"/>
      <c r="B19" s="13" t="s">
        <v>24</v>
      </c>
      <c r="D19" s="20">
        <v>69</v>
      </c>
      <c r="E19" s="21" t="s">
        <v>4</v>
      </c>
      <c r="F19" s="16"/>
      <c r="G19" s="36">
        <f t="shared" ref="G19:G20" si="3">N19</f>
        <v>4.3165467625899283E-2</v>
      </c>
      <c r="H19" s="16"/>
      <c r="I19" s="20"/>
      <c r="J19" s="21" t="s">
        <v>4</v>
      </c>
      <c r="K19" s="22">
        <f t="shared" ref="K19:K20" si="4">I19*G19</f>
        <v>0</v>
      </c>
      <c r="L19" s="18"/>
      <c r="M19" s="41">
        <f>D19*10</f>
        <v>690</v>
      </c>
      <c r="N19" s="42">
        <f t="shared" ref="N19:N20" si="5">M19/$M$21</f>
        <v>4.3165467625899283E-2</v>
      </c>
      <c r="O19" s="19"/>
    </row>
    <row r="20" spans="1:15" s="3" customFormat="1" ht="36.75" thickBot="1" x14ac:dyDescent="0.25">
      <c r="A20"/>
      <c r="B20" s="23" t="s">
        <v>16</v>
      </c>
      <c r="D20" s="34">
        <v>15</v>
      </c>
      <c r="E20" s="25" t="s">
        <v>5</v>
      </c>
      <c r="F20" s="16"/>
      <c r="G20" s="37">
        <f t="shared" si="3"/>
        <v>0.78198310916484204</v>
      </c>
      <c r="H20" s="16"/>
      <c r="I20" s="24"/>
      <c r="J20" s="25" t="s">
        <v>4</v>
      </c>
      <c r="K20" s="26">
        <f t="shared" si="4"/>
        <v>0</v>
      </c>
      <c r="L20" s="18"/>
      <c r="M20" s="41">
        <v>12500</v>
      </c>
      <c r="N20" s="42">
        <f t="shared" si="5"/>
        <v>0.78198310916484204</v>
      </c>
      <c r="O20" s="19"/>
    </row>
    <row r="21" spans="1:15" s="3" customFormat="1" ht="13.5" thickBot="1" x14ac:dyDescent="0.25">
      <c r="A21"/>
      <c r="B21" s="27"/>
      <c r="D21" s="28"/>
      <c r="E21" s="29"/>
      <c r="F21" s="30"/>
      <c r="G21" s="31"/>
      <c r="H21" s="30"/>
      <c r="I21" s="28"/>
      <c r="J21" s="29"/>
      <c r="L21" s="18"/>
      <c r="M21" s="44">
        <f>SUM(M18:M20)</f>
        <v>15985</v>
      </c>
      <c r="N21" s="42">
        <f>SUM(N18:N20)</f>
        <v>1</v>
      </c>
      <c r="O21" s="19"/>
    </row>
    <row r="22" spans="1:15" s="3" customFormat="1" ht="13.5" thickBot="1" x14ac:dyDescent="0.25">
      <c r="A22"/>
      <c r="B22" s="27"/>
      <c r="D22" s="28"/>
      <c r="E22" s="29"/>
      <c r="F22" s="30"/>
      <c r="G22" s="32">
        <f>SUM(G18:G21)</f>
        <v>1</v>
      </c>
      <c r="H22" s="30"/>
      <c r="I22" s="61" t="s">
        <v>6</v>
      </c>
      <c r="J22" s="62"/>
      <c r="K22" s="33">
        <f>SUM(K18:K21)</f>
        <v>0</v>
      </c>
      <c r="L22" s="18"/>
      <c r="M22" s="18"/>
      <c r="N22" s="18"/>
      <c r="O22" s="19"/>
    </row>
    <row r="23" spans="1:15" s="3" customFormat="1" x14ac:dyDescent="0.2">
      <c r="A23"/>
      <c r="B23" s="27"/>
      <c r="D23" s="28"/>
      <c r="E23" s="29"/>
      <c r="I23" s="28"/>
      <c r="J23" s="29"/>
      <c r="L23" s="18"/>
      <c r="M23" s="18"/>
      <c r="N23" s="18"/>
      <c r="O23" s="19"/>
    </row>
    <row r="24" spans="1:15" x14ac:dyDescent="0.2">
      <c r="M24" s="43">
        <f>M16+M21</f>
        <v>64135</v>
      </c>
    </row>
  </sheetData>
  <mergeCells count="5">
    <mergeCell ref="D4:E4"/>
    <mergeCell ref="I4:J4"/>
    <mergeCell ref="D17:E17"/>
    <mergeCell ref="I17:J17"/>
    <mergeCell ref="I22:J22"/>
  </mergeCells>
  <pageMargins left="0.23622047244094491" right="0.1968503937007874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361C-DC5C-45A6-A4D6-6F01C18D901D}">
  <dimension ref="A1:H9"/>
  <sheetViews>
    <sheetView showGridLines="0" tabSelected="1" zoomScaleNormal="100" workbookViewId="0">
      <selection activeCell="D11" sqref="D11"/>
    </sheetView>
  </sheetViews>
  <sheetFormatPr defaultColWidth="11.42578125" defaultRowHeight="35.1" customHeight="1" x14ac:dyDescent="0.2"/>
  <cols>
    <col min="1" max="1" width="5.7109375" style="46" customWidth="1"/>
    <col min="2" max="2" width="78.5703125" style="46" customWidth="1"/>
    <col min="3" max="3" width="29.28515625" style="46" customWidth="1"/>
    <col min="4" max="4" width="28.5703125" style="46" customWidth="1"/>
    <col min="5" max="6" width="18.7109375" style="46" customWidth="1"/>
    <col min="7" max="8" width="15.42578125" style="46" customWidth="1"/>
    <col min="9" max="9" width="12.140625" style="46" bestFit="1" customWidth="1"/>
    <col min="10" max="12" width="11.5703125" style="46"/>
    <col min="13" max="16384" width="11.42578125" style="46"/>
  </cols>
  <sheetData>
    <row r="1" spans="1:8" ht="30" customHeight="1" x14ac:dyDescent="0.2"/>
    <row r="2" spans="1:8" s="52" customFormat="1" ht="30" customHeight="1" x14ac:dyDescent="0.2">
      <c r="B2" s="55" t="s">
        <v>33</v>
      </c>
      <c r="C2" s="54" t="s">
        <v>28</v>
      </c>
      <c r="D2" s="55" t="s">
        <v>29</v>
      </c>
    </row>
    <row r="3" spans="1:8" s="52" customFormat="1" ht="30" customHeight="1" x14ac:dyDescent="0.2">
      <c r="B3" s="69" t="s">
        <v>31</v>
      </c>
      <c r="C3" s="67">
        <v>22500</v>
      </c>
      <c r="D3" s="66"/>
    </row>
    <row r="4" spans="1:8" s="52" customFormat="1" ht="30" customHeight="1" x14ac:dyDescent="0.2">
      <c r="B4" s="69" t="s">
        <v>32</v>
      </c>
      <c r="C4" s="67">
        <v>149792.14000000001</v>
      </c>
      <c r="D4" s="66"/>
      <c r="E4" s="59" t="str">
        <f>IF(C4&lt;D4,"El preu ofert ha de ser inferior al preu base","")</f>
        <v/>
      </c>
    </row>
    <row r="5" spans="1:8" s="52" customFormat="1" ht="30" customHeight="1" x14ac:dyDescent="0.2">
      <c r="B5" s="68" t="s">
        <v>30</v>
      </c>
      <c r="C5" s="65">
        <f>SUM(C3:C4)</f>
        <v>172292.14</v>
      </c>
      <c r="D5" s="70">
        <f>SUM(D3:D4)</f>
        <v>0</v>
      </c>
      <c r="E5" s="59"/>
    </row>
    <row r="6" spans="1:8" s="47" customFormat="1" ht="30" customHeight="1" x14ac:dyDescent="0.2">
      <c r="A6" s="51"/>
      <c r="B6" s="49"/>
      <c r="C6" s="60"/>
      <c r="D6" s="60"/>
      <c r="E6" s="50"/>
      <c r="F6" s="50"/>
    </row>
    <row r="7" spans="1:8" s="47" customFormat="1" ht="30" customHeight="1" x14ac:dyDescent="0.2">
      <c r="A7" s="51"/>
      <c r="B7" s="56" t="s">
        <v>25</v>
      </c>
      <c r="C7" s="53"/>
      <c r="D7" s="53"/>
      <c r="E7" s="48"/>
      <c r="F7" s="48"/>
      <c r="G7" s="50"/>
      <c r="H7" s="50"/>
    </row>
    <row r="8" spans="1:8" ht="30" customHeight="1" x14ac:dyDescent="0.2">
      <c r="B8" s="57" t="s">
        <v>26</v>
      </c>
      <c r="C8" s="53"/>
      <c r="D8" s="53"/>
    </row>
    <row r="9" spans="1:8" ht="30" customHeight="1" x14ac:dyDescent="0.2">
      <c r="B9" s="58" t="s">
        <v>27</v>
      </c>
      <c r="C9" s="53"/>
      <c r="D9" s="53"/>
    </row>
  </sheetData>
  <sheetProtection algorithmName="SHA-512" hashValue="mUruwLBBC2rHE+52WeF6BEOmJxpks81wG7ON4LFg9YE3jQHU9bN/Z6bKuVepHqQdhaMMDAAfeOz2Bh0oDl14/A==" saltValue="qJbaln/dCsjqlxakTFdLVg==" spinCount="100000" sheet="1" objects="1" scenarios="1"/>
  <mergeCells count="1">
    <mergeCell ref="C6:D6"/>
  </mergeCells>
  <pageMargins left="0.23622047244094491" right="0.19685039370078741" top="0.74803149606299213" bottom="0.74803149606299213" header="0.31496062992125984" footer="0.31496062992125984"/>
  <pageSetup paperSize="9" scale="80" orientation="landscape" r:id="rId1"/>
  <ignoredErrors>
    <ignoredError sqref="D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FC6C30DE53349A46828932BFD2DC2" ma:contentTypeVersion="3" ma:contentTypeDescription="Crear nuevo documento." ma:contentTypeScope="" ma:versionID="fe65e693b9b923865329c9f88b73234a">
  <xsd:schema xmlns:xsd="http://www.w3.org/2001/XMLSchema" xmlns:xs="http://www.w3.org/2001/XMLSchema" xmlns:p="http://schemas.microsoft.com/office/2006/metadata/properties" xmlns:ns2="84c0e6f1-4c0e-4ed7-8199-8fde23d3d614" targetNamespace="http://schemas.microsoft.com/office/2006/metadata/properties" ma:root="true" ma:fieldsID="ae6c0e859697e49c2fc43bb52e2c89fe" ns2:_="">
    <xsd:import namespace="84c0e6f1-4c0e-4ed7-8199-8fde23d3d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0e6f1-4c0e-4ed7-8199-8fde23d3d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284703-2A57-4C14-8385-6D7ED1951BFE}"/>
</file>

<file path=customXml/itemProps2.xml><?xml version="1.0" encoding="utf-8"?>
<ds:datastoreItem xmlns:ds="http://schemas.openxmlformats.org/officeDocument/2006/customXml" ds:itemID="{E06AC593-5CBE-472E-9420-DED5DF49C3EE}"/>
</file>

<file path=customXml/itemProps3.xml><?xml version="1.0" encoding="utf-8"?>
<ds:datastoreItem xmlns:ds="http://schemas.openxmlformats.org/officeDocument/2006/customXml" ds:itemID="{B9A3C7E9-96F0-4C18-AD76-79EFCFC494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3</vt:i4>
      </vt:variant>
    </vt:vector>
  </HeadingPairs>
  <TitlesOfParts>
    <vt:vector size="6" baseType="lpstr">
      <vt:lpstr>S9</vt:lpstr>
      <vt:lpstr>S9 (2)</vt:lpstr>
      <vt:lpstr>37-2026</vt:lpstr>
      <vt:lpstr>'37-2026'!Àrea_d'impressió</vt:lpstr>
      <vt:lpstr>'S9'!Àrea_d'impressió</vt:lpstr>
      <vt:lpstr>'S9 (2)'!Àrea_d'impressió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Polo</dc:creator>
  <cp:lastModifiedBy>Sergi Masqué Vila</cp:lastModifiedBy>
  <dcterms:created xsi:type="dcterms:W3CDTF">2021-06-03T15:45:28Z</dcterms:created>
  <dcterms:modified xsi:type="dcterms:W3CDTF">2026-03-05T09:05:04Z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03402-3c38-494b-8da3-1b09da23d161_Enabled">
    <vt:lpwstr>true</vt:lpwstr>
  </property>
  <property fmtid="{D5CDD505-2E9C-101B-9397-08002B2CF9AE}" pid="3" name="MSIP_Label_2c703402-3c38-494b-8da3-1b09da23d161_SetDate">
    <vt:lpwstr>2023-06-28T10:15:32Z</vt:lpwstr>
  </property>
  <property fmtid="{D5CDD505-2E9C-101B-9397-08002B2CF9AE}" pid="4" name="MSIP_Label_2c703402-3c38-494b-8da3-1b09da23d161_Method">
    <vt:lpwstr>Privileged</vt:lpwstr>
  </property>
  <property fmtid="{D5CDD505-2E9C-101B-9397-08002B2CF9AE}" pid="5" name="MSIP_Label_2c703402-3c38-494b-8da3-1b09da23d161_Name">
    <vt:lpwstr>Ús intern</vt:lpwstr>
  </property>
  <property fmtid="{D5CDD505-2E9C-101B-9397-08002B2CF9AE}" pid="6" name="MSIP_Label_2c703402-3c38-494b-8da3-1b09da23d161_SiteId">
    <vt:lpwstr>a1ac7fe6-1562-495e-b589-12ebe7bd37f4</vt:lpwstr>
  </property>
  <property fmtid="{D5CDD505-2E9C-101B-9397-08002B2CF9AE}" pid="7" name="MSIP_Label_2c703402-3c38-494b-8da3-1b09da23d161_ActionId">
    <vt:lpwstr>af60a27d-4e1b-43bb-8417-b57fc45e722f</vt:lpwstr>
  </property>
  <property fmtid="{D5CDD505-2E9C-101B-9397-08002B2CF9AE}" pid="8" name="MSIP_Label_2c703402-3c38-494b-8da3-1b09da23d161_ContentBits">
    <vt:lpwstr>0</vt:lpwstr>
  </property>
  <property fmtid="{D5CDD505-2E9C-101B-9397-08002B2CF9AE}" pid="9" name="ContentTypeId">
    <vt:lpwstr>0x010100B5AFC6C30DE53349A46828932BFD2DC2</vt:lpwstr>
  </property>
</Properties>
</file>