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B06D3231-5149-4BEF-9261-BBC076E55FAE}" xr6:coauthVersionLast="47" xr6:coauthVersionMax="47" xr10:uidLastSave="{00000000-0000-0000-0000-000000000000}"/>
  <bookViews>
    <workbookView xWindow="-120" yWindow="-120" windowWidth="51840" windowHeight="21120" xr2:uid="{23B3B575-57A1-4890-B988-8689E2D3621B}"/>
  </bookViews>
  <sheets>
    <sheet name="Annex 2 PCAP-Oferta econ" sheetId="1" r:id="rId1"/>
    <sheet name="Hoja1" sheetId="2" r:id="rId2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E54" i="1" s="1"/>
  <c r="I43" i="1" l="1"/>
  <c r="G39" i="1"/>
  <c r="G40" i="1"/>
  <c r="G38" i="1"/>
  <c r="I38" i="1" s="1"/>
  <c r="I40" i="1"/>
  <c r="I39" i="1"/>
  <c r="I41" i="1"/>
  <c r="H42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7" i="1"/>
  <c r="I31" i="1"/>
  <c r="I32" i="1"/>
  <c r="I33" i="1"/>
  <c r="I34" i="1"/>
  <c r="I35" i="1"/>
  <c r="I36" i="1"/>
  <c r="I37" i="1"/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17" i="1"/>
  <c r="I42" i="1" l="1"/>
  <c r="I44" i="1" l="1"/>
  <c r="I45" i="1" s="1"/>
  <c r="I46" i="1" s="1"/>
  <c r="I47" i="1" s="1"/>
</calcChain>
</file>

<file path=xl/sharedStrings.xml><?xml version="1.0" encoding="utf-8"?>
<sst xmlns="http://schemas.openxmlformats.org/spreadsheetml/2006/main" count="97" uniqueCount="63">
  <si>
    <t>EMPRESA LICITADORA:</t>
  </si>
  <si>
    <t>21% IVA</t>
  </si>
  <si>
    <t>Total (amb IVA)</t>
  </si>
  <si>
    <t>Oferta en concepte del preu corresponent al pressupost de licitació</t>
  </si>
  <si>
    <t>Ordre</t>
  </si>
  <si>
    <t>Unitats</t>
  </si>
  <si>
    <t>Descripció</t>
  </si>
  <si>
    <t>Amidament</t>
  </si>
  <si>
    <t>m3</t>
  </si>
  <si>
    <t>Preu unitari màxim PEM</t>
  </si>
  <si>
    <t>Preu unitari Ofertat PEM</t>
  </si>
  <si>
    <t>Import PEM màxim</t>
  </si>
  <si>
    <t>Import PEM màxim ofertat</t>
  </si>
  <si>
    <t>Despeses Generals (13%)</t>
  </si>
  <si>
    <t>Benefici Industrial (6%)</t>
  </si>
  <si>
    <t>01.02.01.01</t>
  </si>
  <si>
    <t>m</t>
  </si>
  <si>
    <t>Marcatge de replanteig d'obra a partir de dades elaborades.</t>
  </si>
  <si>
    <t>01.02.02.01</t>
  </si>
  <si>
    <t>u</t>
  </si>
  <si>
    <t>Desmuntatge de conjunt de suspensió de  feeders de qualsevol tipus, funció i dimensió, independentment de la seva situació (corba, recta, túnel, etc.). Inclou càrrega i transport de tots els materials recuperables a zona d'aplec o emmagatzematge i càrrega, també inclou el transport dels materials sobrant no recuperables a l'abocador autoritzat per direcció de l'obra de FGC i cànon d'abocament i manteniment de l'abocador. Inclou desplaçament, maquinaria, eines i mitjans auxiliars.</t>
  </si>
  <si>
    <t>Desmuntatge de conjunt de connexió entre cables de qualsevol tipus, funció i dimensió, independentment de la seva situació (agulla, seccionament,  entre feeders i catenària, túnel, entre sustentador i fills de contacte, etc.). Inclou carrega i transport de tots els materials recuperables a zona d'aplec o emmagatzematge i càrrega, també inclou el transport dels materials sobrant no recuperables a l'abocador autoritzat per direcció de l'obra de FGC i cànon d'abocament i manteniment de l'abocador. Inclou desplaçament, maquinària, eines i mitjans auxiliars.</t>
  </si>
  <si>
    <t>01.02.03.03</t>
  </si>
  <si>
    <t>Subministrament i instal·lació d'un conjunt de tirant d'ancoratge Cn2, inclou el subministra i muntatge de tots els elements que constitueix el conjunt  maquinària, també inclou eines i mitjans auxiliars.  Totalment muntat i en servei.</t>
  </si>
  <si>
    <t>Subministrament  i instal·lació d'un conjunt de suspensió de feeder sobre suport W1a per dos cables tant en alineació recta com en corba Ct14C-2 o Ct14R-2 per pals tipus HEB 210, 220, 240,2 60 i 300. Inclou el subministra i muntatge de tots els elements que constitueix el conjunt. Ajustant el conjunt a l'altura i descentrament correctes. També inclou transport,  maquinària, eines i mitjans auxiliars.  Totalment muntat i en servei.</t>
  </si>
  <si>
    <t>01.02.03.05</t>
  </si>
  <si>
    <t>Km</t>
  </si>
  <si>
    <t>Subministrament, estesa, tibat i ancoratge  d'un cable de coure unifilar aïllat de 300mm2  per feeder tipus RZ1-K (AS) segons normativa ET 104 revisió 0.1 de Ferrocarrils de la Generalitat de Catalunya. Inclou la p.p. del petit material necessari per la seva correcta instal·lació com terminals de connexió, brides i retencions, desplaçaments, maquinària, eines i mitjans auxiliars. Totalment muntat i en servei.</t>
  </si>
  <si>
    <t>Subministrament i muntatge d'un conjunt d'ancoratge d'aïllament de cable de feeder de coure 225mm2 a 300mm2 Cu25. Inclou desplaçament, maquinaria, eines i mitjans auxiliars. Totalment muntat i en servei.</t>
  </si>
  <si>
    <t>Ripat de feeder per canvi d'ubicació des de cap de pal a suport W1a. Feeder format per dos cables de Cu 225/240mm2 + un cable Cu 300 mm2, utilitzant el conjunt  de suspensió Ca2-2 o Ca4-2 existent. Inclou el suport W1a els seus corresponents eixos i contratacons i la cargolaria necessària per la seva correcta instal·lació. Inclou retencions pels cables, maquinaria, eines i mitjans auxiliars. Totalment muntat i en servei.</t>
  </si>
  <si>
    <t xml:space="preserve">Subministrament i muntatge de connexió Co4F de feeder a sustentador amb grifes de compressió, totalment muntat i en servei. Inclou tota maquinària, mitjans auxiliars i tots els materials necessaris per la seva correcta instal·lació segons FGC. </t>
  </si>
  <si>
    <t>01.02.03.06</t>
  </si>
  <si>
    <t>Construcció de massís de formigó pel pal i l'ancoratge de catenària amb encofrats especials i calaixos, amb formigó de resistència major de 200Kg/cm2, inclou col·locació de calaixos, decantaments i vibrat del formigó segons normativa de FGC. També inclou la construcció del augment  de coronació sobre el terreny i el prisma de formigó a la base del pal.  Inclou desplaçament, maquinària, eines, retirada de materials, formigó sobrant i mitjans auxiliars fins la seva total finalització.</t>
  </si>
  <si>
    <t>Excavació  de qualsevol tipus de terreny inclòs que requereixi compressió. Inclou la realització del forat d'acord amb dimensions i normativa de FGC, retirada dels material, protecció del balast per evitar contaminació, reposició del balast quant calgui, retirada  a  abocador dels productes de la excavació. Prèvia a l'execució, inspecció del terreny per verificar la existència de instal·lacions afectades amb cables canalitzacions de gasos, aigua , etc. mitjançant cates manuals fins  una profunditat d´un metre. Inclou desplaïments, maquinària eines i mitjans auxiliars.</t>
  </si>
  <si>
    <t>01.02.03.07</t>
  </si>
  <si>
    <t>Subministrament i muntatge de senyal relacionat amb electrificació, disc no tocar, perill de mort i risc elèctric. Inclou tots els materials necessaris pel seu correcte instal·lació. També inclou transport,  maquinària, eines i mitjans auxiliars.  Totalment muntat i en servei.</t>
  </si>
  <si>
    <t>Subministrament i muntatge de senyal de catenària per indicacions a la tracció elèctrica. Comprèn les senyals i els seus elements de fixació a pal, pòrtic rígid o a conductors de catenària. Inclou tots els materials necessaris pel seu correcte instal·lació. També inclou transport,  maquinària, eines i mitjans auxiliars.  Totalment muntat i en servei.</t>
  </si>
  <si>
    <t>Subministrament i muntatge de creuament de cables soterrats a sota via. comprèn  arquetes prefabricades de formigó, tubs corrugats de diametre 90mm, obra civil  per l'excavació del creuament, l'anivellament de la via a la seva posició inicial, autorització pels treballs per part de FGC i tots els elements necessaris per la correcta instal·lació del creuament dels cables de telecomandament de seccionadors. Inclou tots els materials, maquinaria, eines, i mitjans auxiliars pel seu correcte funcionament. Totalment muntat i en servei.</t>
  </si>
  <si>
    <t>Canalització de serveis amb 8 tubs rígids de PVC de 110 mm de diàmetre, col·locats a l'extradós de la barrera de seguretat, excavació, reblert i compactació de rasa, càrrega i transport a l'abocador o lloc d'ús, inclòs cànon d'abocament i manteniment de l'abocador</t>
  </si>
  <si>
    <t>01.02.03.08</t>
  </si>
  <si>
    <t>Obres de muntatge de seccionador d'apertura en càrrega o de posta a terra, inclòs el seu subministrament, per catenària unipolar, (2kA i 3 kV), tipus RB7/2000 o equivalent, segons especificacions de tècniques, totalment muntat i en servei. Inclou malla metàl·lica trenada a aïllador addicional de fixació i placa de positius de coure, alimentacions amb cable de coure flexible de 2x300 mm2 i la seva connexió, cadireta de fixació d'acer galvanitzat, elements de fixació i angulars per a l'ancoratge de tot el conjunt a pal o mur, així com el subministrament de tot el petit material necessari, maquinària de catenària dresina, i mà d'obra, totalment muntat i en servei. , amb detector de posició del contacte principal, timoneria, i accionament complet, amb comandament d'obertura i tancament, a més de manual, amb tensió elèctrica de 220Vac pel motor, i a 110Vcc pel control, amb contactes auxiliars per al comandament i la comprovació a distància. Inclou el subministrament i instal·lació de la pica de terra, amb p.p. de cablejat i connexió, segons condició del plec. Totalment executat i posat en servei.</t>
  </si>
  <si>
    <t>Obres i instal·lació de seccionador de catenària tipus HTS-3kA/3kV, unipolar de doble fulla, amb comandament d'obertura i tancament manual i amb comandament. Amb tensió elèctrica de 220Vac pel motor, i a 110Vcc pel control, amb contactes auxiliars per al comandament i la comprovació a distància. La partida està composada pel subministrament i instal·lació de cadireta d'acer galvanitzat en calent i p.p. d'ancoratge a paret o hastial del tipus químic Hilti o similar, seccionador unipolar, de catenària 3kA / 3kV de doble fulla tipus FGC, amb 2 detectors de posició del contacte principal, timoneria, i accionament elèctric, de tipus FGC complet, inclosa la seva numeració amb placa tipus FGC. Inclou el subministrament de tot el material necessari, i platina de coure intermitja amb aïlladors, així com aïllador secundari de la pala mòbil i trenes de coure de connexió, maquinària de via dresina i mà d'obra, totalment muntat i en servei. El conjunt inclou el subministrament i instal·lació de pica de terra, amb p.p de cablejat i connexió, segons condicions del plec i memoràndum de FGC, totalment executat i posat en servei.</t>
  </si>
  <si>
    <t>Obres i instal·lació de cable d’alimentació del motor de comandaments per seccionadors de catenària, amb conductor de coure de 0,6/1kV de tensió assignada, amb designació RZ1F3Z1-K(S), multipolar, de secció 3x6 mm2, amb coberta del cable de poliolefines amb baixa emissió de fums i protecció contra rosegadors, classe Dca-s2, d2, a2 segons elreglament delegat (UE) 2016/364, col·locat en conduccions amb tub, safates, suspès de cable fiador, grapat a mur o paret, e.t.c. Inclou el seu subministrament, les obres complementàries d'accés a peu de pal del seccionador, de les pujades i baixadees des de la conducció aèrea, etc. i la p.p. corresponent de suports del mateix i connexionat en els armaris de comandament, totalment muntat i posada en servei.</t>
  </si>
  <si>
    <t>Obres i instal·lació de cable d’alimentació de maniobra i comandaments per  seccionadors de catenària, amb conductor de coure de 0,6/1kV de tensió assignada, amb designació RZ1F3Z1-K(S), multipolar, de secció 7x1,5 mm2, amb coberta del cable de poliolefines amb baixa emissió de fums i protecció contra rosegadors, classe Dca-s2, d2, a2 segons elreglament delegat (UE) 2016/364,  col·locat en conduccions amb tub, safates, suspès de cable fiador, grapat a mur o paret, e.t.c. Inclou el seu subministrament, les obres complementàries d'accés a peu de pal del seccionador, de les pujades i baixadees des de la conducció aèrea, etc. i la p.p. corresponent de suports del mateix i connexionat en armaris de comandament, totalment muntat i posada en servei.</t>
  </si>
  <si>
    <t>Obres i instal·lació de cable d’alimentació del motor de comandaments per seccionadors de catenària, amb conductor de coure de 0,6/1kV de tensió assignada, amb designació RZ1F3Z1-K(S), multipolar, de secció 3x16 mm2, amb coberta del cable de poliolefines amb baixa emissió de fums i protecció contra rosegadors, classe Dca-S2, d2, a2 segons elreglament delegat (UE) 2016/364, col·locat en conduccions amb tub, safates, suspès de cable fiador, grapat a mur o paret, e.t.c. Inclou el seu subministrament, les obres complementàries d'accés a peu de pal del seccionador, de les pujades i baixades des de la conducció aèria, e.t.c. i la p.p. corresponent de suports del mateix i connexionat en els armaris de comandament, totalment muntat i posada en servei.</t>
  </si>
  <si>
    <t>Obres i instal·lació de cable d’alimentació del motor de comandaments per seccionadors de catenària, amb conductor de coure de 0,6/1kV de tensió assignada, amb designació  RZ1F3Z1-K(S), multipolar, de secció 3x25 mm2, amb coberta del cable de poliolefines amb baixa emissió de fums  i protecció contra rosegadors, classe Dca-S2, d2, a2 segons elreglament delegat (UE) 2016/364, col·locat en conduccions amb tubo, safates, suspès de cable fiador, grapat a mur o paret, e.t.c. Inclou el seu subministrament, les obres complementàries d'accés a peu de pal del seccionador, de les pujades i baixades des de la conducció aèria, e.t.c. i la p.p. corresponent de suports del mateix i connexionat en els armaris de comandament, totalment muntat i posada en servei.</t>
  </si>
  <si>
    <t>01.03</t>
  </si>
  <si>
    <t>PA</t>
  </si>
  <si>
    <t>01.04</t>
  </si>
  <si>
    <t>01.05</t>
  </si>
  <si>
    <t>Redistribució Eèctrica Sant Boi.</t>
  </si>
  <si>
    <t>01.06</t>
  </si>
  <si>
    <t>OMPLIR NOMÉS LES CEL·LES EN BLANC</t>
  </si>
  <si>
    <t>Partida d'abonament integra, per la Seguretat i Salut a l'obra (*)</t>
  </si>
  <si>
    <t>Partida d'abonament integra, pel Pla de Control de Qualitat (*)</t>
  </si>
  <si>
    <t>Partida alçada a justificar de subministrament i muntatge de canalitzacions i arquetes per accés de cables de telecomandament a l'interior de la subestació, fins entroncar amb les canalitzacions i. Inclou tot material necessari, maquinaria, eines, i mitjans auxiliars pel seu correcte funcionament. Totalment muntat i en servei. (*)</t>
  </si>
  <si>
    <t>Subministrament,  d'un cable de coure unifilar aïllat de 300mm2  per feeder tipus RZ1-K (AS) classe Dca-S2, d2, a2 segons elreglament delegat (UE) 2016/364, segons normativa ET 104 revisió 0.1 de Ferrocarrils de la Generalitat de Catalunya.(*)</t>
  </si>
  <si>
    <t>TOTAL PEM</t>
  </si>
  <si>
    <t>TOTAL PEC</t>
  </si>
  <si>
    <t>s'omple automàticament</t>
  </si>
  <si>
    <t>TOTAL PEM PARTIDES QUE ADMETEN BAIXA</t>
  </si>
  <si>
    <t>TOTAL PEC PARTIDES QUE ADMETEN BAIXA</t>
  </si>
  <si>
    <t>(*) Les  partides 01.03, 01.04, 01.05 i 01.06  no admeten baixa i per tant cal ofertar-les al preu indicat.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</si>
</sst>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8" fontId="5" fillId="0" borderId="1" xfId="0" applyNumberFormat="1" applyFont="1" applyBorder="1" applyAlignment="1" applyProtection="1">
      <alignment horizontal="right" vertical="center"/>
      <protection locked="0"/>
    </xf>
    <xf numFmtId="164" fontId="0" fillId="6" borderId="3" xfId="1" applyNumberFormat="1" applyFont="1" applyFill="1" applyBorder="1" applyProtection="1"/>
    <xf numFmtId="44" fontId="0" fillId="6" borderId="1" xfId="1" applyFont="1" applyFill="1" applyBorder="1" applyProtection="1"/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8" fontId="5" fillId="8" borderId="1" xfId="0" applyNumberFormat="1" applyFont="1" applyFill="1" applyBorder="1" applyAlignment="1" applyProtection="1">
      <alignment horizontal="right" vertical="center"/>
      <protection locked="0"/>
    </xf>
    <xf numFmtId="0" fontId="3" fillId="6" borderId="2" xfId="0" applyFont="1" applyFill="1" applyBorder="1" applyAlignment="1" applyProtection="1">
      <alignment horizontal="right" wrapText="1"/>
    </xf>
    <xf numFmtId="0" fontId="3" fillId="6" borderId="1" xfId="0" applyFont="1" applyFill="1" applyBorder="1" applyAlignment="1" applyProtection="1">
      <alignment horizontal="right" wrapText="1"/>
    </xf>
    <xf numFmtId="8" fontId="3" fillId="5" borderId="1" xfId="0" applyNumberFormat="1" applyFont="1" applyFill="1" applyBorder="1" applyAlignment="1" applyProtection="1">
      <alignment vertical="center"/>
    </xf>
    <xf numFmtId="8" fontId="0" fillId="6" borderId="3" xfId="0" applyNumberFormat="1" applyFill="1" applyBorder="1" applyProtection="1"/>
    <xf numFmtId="0" fontId="0" fillId="0" borderId="0" xfId="0" applyProtection="1"/>
    <xf numFmtId="0" fontId="4" fillId="6" borderId="2" xfId="0" applyFont="1" applyFill="1" applyBorder="1" applyAlignment="1" applyProtection="1">
      <alignment horizontal="right" vertical="center" wrapText="1"/>
    </xf>
    <xf numFmtId="0" fontId="4" fillId="6" borderId="1" xfId="0" applyFont="1" applyFill="1" applyBorder="1" applyAlignment="1" applyProtection="1">
      <alignment horizontal="right" vertical="center" wrapText="1"/>
    </xf>
    <xf numFmtId="0" fontId="3" fillId="6" borderId="2" xfId="0" applyFont="1" applyFill="1" applyBorder="1" applyAlignment="1" applyProtection="1">
      <alignment horizontal="right" vertical="center" wrapText="1"/>
    </xf>
    <xf numFmtId="0" fontId="3" fillId="6" borderId="1" xfId="0" applyFont="1" applyFill="1" applyBorder="1" applyAlignment="1" applyProtection="1">
      <alignment horizontal="right" vertical="center" wrapText="1"/>
    </xf>
    <xf numFmtId="0" fontId="8" fillId="6" borderId="2" xfId="0" applyFont="1" applyFill="1" applyBorder="1" applyAlignment="1" applyProtection="1">
      <alignment horizontal="right" vertical="center" wrapText="1"/>
    </xf>
    <xf numFmtId="0" fontId="8" fillId="6" borderId="1" xfId="0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 applyProtection="1">
      <alignment horizontal="right" vertical="center" wrapText="1"/>
    </xf>
    <xf numFmtId="0" fontId="7" fillId="6" borderId="5" xfId="0" applyFont="1" applyFill="1" applyBorder="1" applyAlignment="1" applyProtection="1">
      <alignment horizontal="right" vertical="center" wrapText="1"/>
    </xf>
    <xf numFmtId="8" fontId="0" fillId="6" borderId="6" xfId="0" applyNumberFormat="1" applyFill="1" applyBorder="1" applyProtection="1"/>
    <xf numFmtId="0" fontId="3" fillId="0" borderId="0" xfId="0" applyFont="1" applyAlignment="1" applyProtection="1">
      <alignment horizontal="left" vertical="center" wrapText="1"/>
    </xf>
    <xf numFmtId="0" fontId="2" fillId="7" borderId="0" xfId="0" applyFont="1" applyFill="1" applyProtection="1"/>
    <xf numFmtId="0" fontId="0" fillId="6" borderId="1" xfId="0" applyFill="1" applyBorder="1" applyProtection="1"/>
    <xf numFmtId="8" fontId="0" fillId="6" borderId="1" xfId="0" applyNumberFormat="1" applyFill="1" applyBorder="1" applyProtection="1"/>
    <xf numFmtId="8" fontId="4" fillId="5" borderId="1" xfId="0" applyNumberFormat="1" applyFont="1" applyFill="1" applyBorder="1" applyAlignment="1" applyProtection="1">
      <alignment horizontal="right" vertical="center" wrapText="1"/>
    </xf>
    <xf numFmtId="8" fontId="5" fillId="5" borderId="1" xfId="0" applyNumberFormat="1" applyFont="1" applyFill="1" applyBorder="1" applyAlignment="1" applyProtection="1">
      <alignment horizontal="right" vertical="center"/>
    </xf>
    <xf numFmtId="0" fontId="4" fillId="5" borderId="1" xfId="0" applyFont="1" applyFill="1" applyBorder="1" applyProtection="1"/>
    <xf numFmtId="0" fontId="4" fillId="5" borderId="1" xfId="0" applyFont="1" applyFill="1" applyBorder="1" applyAlignment="1" applyProtection="1">
      <alignment wrapText="1"/>
    </xf>
    <xf numFmtId="0" fontId="4" fillId="5" borderId="1" xfId="0" applyFont="1" applyFill="1" applyBorder="1" applyAlignment="1" applyProtection="1">
      <alignment horizontal="right" vertical="center"/>
    </xf>
    <xf numFmtId="8" fontId="4" fillId="5" borderId="1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Protection="1"/>
    <xf numFmtId="0" fontId="6" fillId="0" borderId="0" xfId="0" applyFont="1" applyAlignment="1" applyProtection="1">
      <alignment horizontal="left" vertical="center" wrapText="1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446943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ca-ES" sz="1100" b="1"/>
            <a:t>CONTR/2026/074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 millores de la distribució elèctrica de l’alimentació de tracció, i telecomandament de seccionadors a l’estació de Sant Boi, de la línia Llobregat – Anoia de Ferrocarrils de la Generalitat de Catalunya</a:t>
          </a: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I54"/>
  <sheetViews>
    <sheetView tabSelected="1" zoomScale="90" zoomScaleNormal="90" workbookViewId="0">
      <selection activeCell="G18" sqref="G18"/>
    </sheetView>
  </sheetViews>
  <sheetFormatPr baseColWidth="10" defaultColWidth="8.85546875" defaultRowHeight="15" x14ac:dyDescent="0.25"/>
  <cols>
    <col min="1" max="1" width="8.85546875" style="12"/>
    <col min="2" max="2" width="10.7109375" style="12" bestFit="1" customWidth="1"/>
    <col min="3" max="3" width="8.85546875" style="12"/>
    <col min="4" max="4" width="45.5703125" style="12" customWidth="1"/>
    <col min="5" max="5" width="13.85546875" style="12" customWidth="1"/>
    <col min="6" max="6" width="13" style="12" customWidth="1"/>
    <col min="7" max="7" width="16.7109375" style="12" customWidth="1"/>
    <col min="8" max="8" width="15.85546875" style="12" customWidth="1"/>
    <col min="9" max="9" width="13.85546875" style="12" customWidth="1"/>
    <col min="10" max="16384" width="8.85546875" style="12"/>
  </cols>
  <sheetData>
    <row r="9" spans="1:9" ht="24" customHeight="1" x14ac:dyDescent="0.25">
      <c r="B9" s="41" t="s">
        <v>0</v>
      </c>
      <c r="C9" s="41"/>
      <c r="D9" s="41"/>
      <c r="E9" s="4"/>
      <c r="F9" s="5"/>
      <c r="G9" s="6"/>
    </row>
    <row r="10" spans="1:9" x14ac:dyDescent="0.25">
      <c r="A10" s="32" t="s">
        <v>52</v>
      </c>
      <c r="B10" s="32"/>
      <c r="C10" s="32"/>
      <c r="D10" s="32"/>
    </row>
    <row r="12" spans="1:9" ht="23.45" customHeight="1" x14ac:dyDescent="0.25">
      <c r="A12" s="33" t="s">
        <v>3</v>
      </c>
      <c r="B12" s="33"/>
      <c r="C12" s="33"/>
      <c r="D12" s="33"/>
      <c r="E12" s="33"/>
      <c r="F12" s="33"/>
      <c r="G12" s="33"/>
    </row>
    <row r="14" spans="1:9" ht="15.75" thickBot="1" x14ac:dyDescent="0.3"/>
    <row r="15" spans="1:9" x14ac:dyDescent="0.25">
      <c r="B15" s="34" t="s">
        <v>50</v>
      </c>
      <c r="C15" s="35"/>
      <c r="D15" s="35"/>
      <c r="E15" s="35"/>
      <c r="F15" s="35"/>
      <c r="G15" s="35"/>
      <c r="H15" s="35"/>
      <c r="I15" s="36"/>
    </row>
    <row r="16" spans="1:9" ht="25.5" x14ac:dyDescent="0.25">
      <c r="B16" s="37" t="s">
        <v>4</v>
      </c>
      <c r="C16" s="38" t="s">
        <v>5</v>
      </c>
      <c r="D16" s="39" t="s">
        <v>6</v>
      </c>
      <c r="E16" s="39" t="s">
        <v>7</v>
      </c>
      <c r="F16" s="39" t="s">
        <v>9</v>
      </c>
      <c r="G16" s="39" t="s">
        <v>10</v>
      </c>
      <c r="H16" s="39" t="s">
        <v>11</v>
      </c>
      <c r="I16" s="40" t="s">
        <v>12</v>
      </c>
    </row>
    <row r="17" spans="2:9" ht="26.25" x14ac:dyDescent="0.25">
      <c r="B17" s="28" t="s">
        <v>15</v>
      </c>
      <c r="C17" s="29" t="s">
        <v>16</v>
      </c>
      <c r="D17" s="29" t="s">
        <v>17</v>
      </c>
      <c r="E17" s="30">
        <v>2100</v>
      </c>
      <c r="F17" s="31">
        <v>1.64</v>
      </c>
      <c r="G17" s="1"/>
      <c r="H17" s="26">
        <f>ROUND(E17*F17,2)</f>
        <v>3444</v>
      </c>
      <c r="I17" s="27">
        <f>ROUND(G17*E17,2)</f>
        <v>0</v>
      </c>
    </row>
    <row r="18" spans="2:9" ht="141" x14ac:dyDescent="0.25">
      <c r="B18" s="28" t="s">
        <v>18</v>
      </c>
      <c r="C18" s="29" t="s">
        <v>19</v>
      </c>
      <c r="D18" s="29" t="s">
        <v>20</v>
      </c>
      <c r="E18" s="30">
        <v>39</v>
      </c>
      <c r="F18" s="31">
        <v>47.18</v>
      </c>
      <c r="G18" s="1"/>
      <c r="H18" s="26">
        <f t="shared" ref="H18:H41" si="0">ROUND(E18*F18,2)</f>
        <v>1840.02</v>
      </c>
      <c r="I18" s="27">
        <f t="shared" ref="I18:I41" si="1">ROUND(G18*E18,2)</f>
        <v>0</v>
      </c>
    </row>
    <row r="19" spans="2:9" ht="153.75" x14ac:dyDescent="0.25">
      <c r="B19" s="28" t="s">
        <v>18</v>
      </c>
      <c r="C19" s="29" t="s">
        <v>19</v>
      </c>
      <c r="D19" s="29" t="s">
        <v>21</v>
      </c>
      <c r="E19" s="30">
        <v>8</v>
      </c>
      <c r="F19" s="31">
        <v>90.52</v>
      </c>
      <c r="G19" s="1"/>
      <c r="H19" s="26">
        <f t="shared" si="0"/>
        <v>724.16</v>
      </c>
      <c r="I19" s="27">
        <f t="shared" si="1"/>
        <v>0</v>
      </c>
    </row>
    <row r="20" spans="2:9" ht="64.5" x14ac:dyDescent="0.25">
      <c r="B20" s="28" t="s">
        <v>22</v>
      </c>
      <c r="C20" s="29" t="s">
        <v>19</v>
      </c>
      <c r="D20" s="29" t="s">
        <v>23</v>
      </c>
      <c r="E20" s="30">
        <v>4</v>
      </c>
      <c r="F20" s="31">
        <v>418.45</v>
      </c>
      <c r="G20" s="1"/>
      <c r="H20" s="26">
        <f t="shared" si="0"/>
        <v>1673.8</v>
      </c>
      <c r="I20" s="27">
        <f t="shared" si="1"/>
        <v>0</v>
      </c>
    </row>
    <row r="21" spans="2:9" ht="115.5" x14ac:dyDescent="0.25">
      <c r="B21" s="28" t="s">
        <v>22</v>
      </c>
      <c r="C21" s="29" t="s">
        <v>19</v>
      </c>
      <c r="D21" s="29" t="s">
        <v>24</v>
      </c>
      <c r="E21" s="30">
        <v>8</v>
      </c>
      <c r="F21" s="31">
        <v>404.58</v>
      </c>
      <c r="G21" s="1"/>
      <c r="H21" s="26">
        <f t="shared" si="0"/>
        <v>3236.64</v>
      </c>
      <c r="I21" s="27">
        <f t="shared" si="1"/>
        <v>0</v>
      </c>
    </row>
    <row r="22" spans="2:9" ht="115.5" x14ac:dyDescent="0.25">
      <c r="B22" s="28" t="s">
        <v>25</v>
      </c>
      <c r="C22" s="29" t="s">
        <v>26</v>
      </c>
      <c r="D22" s="29" t="s">
        <v>27</v>
      </c>
      <c r="E22" s="30">
        <v>0.3</v>
      </c>
      <c r="F22" s="31">
        <v>102587.98</v>
      </c>
      <c r="G22" s="1"/>
      <c r="H22" s="26">
        <f t="shared" si="0"/>
        <v>30776.39</v>
      </c>
      <c r="I22" s="27">
        <f t="shared" si="1"/>
        <v>0</v>
      </c>
    </row>
    <row r="23" spans="2:9" ht="64.5" x14ac:dyDescent="0.25">
      <c r="B23" s="28" t="s">
        <v>25</v>
      </c>
      <c r="C23" s="29" t="s">
        <v>19</v>
      </c>
      <c r="D23" s="29" t="s">
        <v>28</v>
      </c>
      <c r="E23" s="30">
        <v>8</v>
      </c>
      <c r="F23" s="31">
        <v>745.52</v>
      </c>
      <c r="G23" s="1"/>
      <c r="H23" s="26">
        <f t="shared" si="0"/>
        <v>5964.16</v>
      </c>
      <c r="I23" s="27">
        <f t="shared" si="1"/>
        <v>0</v>
      </c>
    </row>
    <row r="24" spans="2:9" ht="115.5" x14ac:dyDescent="0.25">
      <c r="B24" s="28" t="s">
        <v>25</v>
      </c>
      <c r="C24" s="29" t="s">
        <v>19</v>
      </c>
      <c r="D24" s="29" t="s">
        <v>29</v>
      </c>
      <c r="E24" s="30">
        <v>33</v>
      </c>
      <c r="F24" s="31">
        <v>165.47</v>
      </c>
      <c r="G24" s="1"/>
      <c r="H24" s="26">
        <f t="shared" si="0"/>
        <v>5460.51</v>
      </c>
      <c r="I24" s="27">
        <f t="shared" si="1"/>
        <v>0</v>
      </c>
    </row>
    <row r="25" spans="2:9" ht="64.5" x14ac:dyDescent="0.25">
      <c r="B25" s="28" t="s">
        <v>25</v>
      </c>
      <c r="C25" s="29" t="s">
        <v>19</v>
      </c>
      <c r="D25" s="29" t="s">
        <v>30</v>
      </c>
      <c r="E25" s="30">
        <v>4</v>
      </c>
      <c r="F25" s="31">
        <v>313.48</v>
      </c>
      <c r="G25" s="1"/>
      <c r="H25" s="26">
        <f t="shared" si="0"/>
        <v>1253.92</v>
      </c>
      <c r="I25" s="27">
        <f t="shared" si="1"/>
        <v>0</v>
      </c>
    </row>
    <row r="26" spans="2:9" ht="128.25" x14ac:dyDescent="0.25">
      <c r="B26" s="28" t="s">
        <v>31</v>
      </c>
      <c r="C26" s="29" t="s">
        <v>8</v>
      </c>
      <c r="D26" s="29" t="s">
        <v>32</v>
      </c>
      <c r="E26" s="30">
        <v>10.14</v>
      </c>
      <c r="F26" s="31">
        <v>232.94</v>
      </c>
      <c r="G26" s="1"/>
      <c r="H26" s="26">
        <f t="shared" si="0"/>
        <v>2362.0100000000002</v>
      </c>
      <c r="I26" s="27">
        <f t="shared" si="1"/>
        <v>0</v>
      </c>
    </row>
    <row r="27" spans="2:9" ht="153.75" x14ac:dyDescent="0.25">
      <c r="B27" s="28" t="s">
        <v>31</v>
      </c>
      <c r="C27" s="29" t="s">
        <v>8</v>
      </c>
      <c r="D27" s="29" t="s">
        <v>33</v>
      </c>
      <c r="E27" s="30">
        <v>10.14</v>
      </c>
      <c r="F27" s="31">
        <v>410.17</v>
      </c>
      <c r="G27" s="1"/>
      <c r="H27" s="26">
        <f t="shared" si="0"/>
        <v>4159.12</v>
      </c>
      <c r="I27" s="27">
        <f t="shared" si="1"/>
        <v>0</v>
      </c>
    </row>
    <row r="28" spans="2:9" ht="77.25" x14ac:dyDescent="0.25">
      <c r="B28" s="28" t="s">
        <v>34</v>
      </c>
      <c r="C28" s="29" t="s">
        <v>19</v>
      </c>
      <c r="D28" s="29" t="s">
        <v>35</v>
      </c>
      <c r="E28" s="30">
        <v>20</v>
      </c>
      <c r="F28" s="31">
        <v>25.06</v>
      </c>
      <c r="G28" s="1"/>
      <c r="H28" s="26">
        <f t="shared" si="0"/>
        <v>501.2</v>
      </c>
      <c r="I28" s="27">
        <f t="shared" si="1"/>
        <v>0</v>
      </c>
    </row>
    <row r="29" spans="2:9" ht="90" x14ac:dyDescent="0.25">
      <c r="B29" s="28" t="s">
        <v>34</v>
      </c>
      <c r="C29" s="29" t="s">
        <v>19</v>
      </c>
      <c r="D29" s="29" t="s">
        <v>36</v>
      </c>
      <c r="E29" s="30">
        <v>8</v>
      </c>
      <c r="F29" s="31">
        <v>372.78</v>
      </c>
      <c r="G29" s="1"/>
      <c r="H29" s="26">
        <f t="shared" si="0"/>
        <v>2982.24</v>
      </c>
      <c r="I29" s="27">
        <f t="shared" si="1"/>
        <v>0</v>
      </c>
    </row>
    <row r="30" spans="2:9" ht="141" x14ac:dyDescent="0.25">
      <c r="B30" s="28" t="s">
        <v>34</v>
      </c>
      <c r="C30" s="29" t="s">
        <v>19</v>
      </c>
      <c r="D30" s="29" t="s">
        <v>37</v>
      </c>
      <c r="E30" s="30">
        <v>4</v>
      </c>
      <c r="F30" s="31">
        <v>3771.37</v>
      </c>
      <c r="G30" s="1"/>
      <c r="H30" s="26">
        <f t="shared" si="0"/>
        <v>15085.48</v>
      </c>
      <c r="I30" s="27">
        <f t="shared" si="1"/>
        <v>0</v>
      </c>
    </row>
    <row r="31" spans="2:9" ht="77.25" x14ac:dyDescent="0.25">
      <c r="B31" s="28" t="s">
        <v>34</v>
      </c>
      <c r="C31" s="29" t="s">
        <v>16</v>
      </c>
      <c r="D31" s="29" t="s">
        <v>38</v>
      </c>
      <c r="E31" s="30">
        <v>120</v>
      </c>
      <c r="F31" s="31">
        <v>64.739999999999995</v>
      </c>
      <c r="G31" s="1"/>
      <c r="H31" s="26">
        <f t="shared" si="0"/>
        <v>7768.8</v>
      </c>
      <c r="I31" s="27">
        <f t="shared" si="1"/>
        <v>0</v>
      </c>
    </row>
    <row r="32" spans="2:9" ht="294" x14ac:dyDescent="0.25">
      <c r="B32" s="28" t="s">
        <v>39</v>
      </c>
      <c r="C32" s="29" t="s">
        <v>19</v>
      </c>
      <c r="D32" s="29" t="s">
        <v>40</v>
      </c>
      <c r="E32" s="30">
        <v>7</v>
      </c>
      <c r="F32" s="31">
        <v>7925.33</v>
      </c>
      <c r="G32" s="1"/>
      <c r="H32" s="26">
        <f t="shared" si="0"/>
        <v>55477.31</v>
      </c>
      <c r="I32" s="27">
        <f t="shared" si="1"/>
        <v>0</v>
      </c>
    </row>
    <row r="33" spans="2:9" ht="294" x14ac:dyDescent="0.25">
      <c r="B33" s="28" t="s">
        <v>39</v>
      </c>
      <c r="C33" s="29" t="s">
        <v>19</v>
      </c>
      <c r="D33" s="29" t="s">
        <v>41</v>
      </c>
      <c r="E33" s="30">
        <v>4</v>
      </c>
      <c r="F33" s="31">
        <v>9913.3799999999992</v>
      </c>
      <c r="G33" s="1"/>
      <c r="H33" s="26">
        <f t="shared" si="0"/>
        <v>39653.519999999997</v>
      </c>
      <c r="I33" s="27">
        <f t="shared" si="1"/>
        <v>0</v>
      </c>
    </row>
    <row r="34" spans="2:9" ht="204.75" x14ac:dyDescent="0.25">
      <c r="B34" s="28" t="s">
        <v>39</v>
      </c>
      <c r="C34" s="29" t="s">
        <v>16</v>
      </c>
      <c r="D34" s="29" t="s">
        <v>42</v>
      </c>
      <c r="E34" s="30">
        <v>540</v>
      </c>
      <c r="F34" s="31">
        <v>15.91</v>
      </c>
      <c r="G34" s="1"/>
      <c r="H34" s="26">
        <f t="shared" si="0"/>
        <v>8591.4</v>
      </c>
      <c r="I34" s="27">
        <f t="shared" si="1"/>
        <v>0</v>
      </c>
    </row>
    <row r="35" spans="2:9" ht="204.75" x14ac:dyDescent="0.25">
      <c r="B35" s="28" t="s">
        <v>39</v>
      </c>
      <c r="C35" s="29" t="s">
        <v>16</v>
      </c>
      <c r="D35" s="29" t="s">
        <v>43</v>
      </c>
      <c r="E35" s="30">
        <v>9194.5</v>
      </c>
      <c r="F35" s="31">
        <v>12.49</v>
      </c>
      <c r="G35" s="1"/>
      <c r="H35" s="26">
        <f t="shared" si="0"/>
        <v>114839.31</v>
      </c>
      <c r="I35" s="27">
        <f t="shared" si="1"/>
        <v>0</v>
      </c>
    </row>
    <row r="36" spans="2:9" ht="204.75" x14ac:dyDescent="0.25">
      <c r="B36" s="28" t="s">
        <v>39</v>
      </c>
      <c r="C36" s="29" t="s">
        <v>16</v>
      </c>
      <c r="D36" s="29" t="s">
        <v>44</v>
      </c>
      <c r="E36" s="30">
        <v>3500</v>
      </c>
      <c r="F36" s="31">
        <v>24</v>
      </c>
      <c r="G36" s="1"/>
      <c r="H36" s="26">
        <f t="shared" si="0"/>
        <v>84000</v>
      </c>
      <c r="I36" s="27">
        <f t="shared" si="1"/>
        <v>0</v>
      </c>
    </row>
    <row r="37" spans="2:9" ht="204.75" x14ac:dyDescent="0.25">
      <c r="B37" s="28" t="s">
        <v>39</v>
      </c>
      <c r="C37" s="29" t="s">
        <v>16</v>
      </c>
      <c r="D37" s="29" t="s">
        <v>45</v>
      </c>
      <c r="E37" s="30">
        <v>5182.5</v>
      </c>
      <c r="F37" s="31">
        <v>35.53</v>
      </c>
      <c r="G37" s="1"/>
      <c r="H37" s="26">
        <f t="shared" si="0"/>
        <v>184134.23</v>
      </c>
      <c r="I37" s="27">
        <f t="shared" si="1"/>
        <v>0</v>
      </c>
    </row>
    <row r="38" spans="2:9" ht="26.25" x14ac:dyDescent="0.25">
      <c r="B38" s="28" t="s">
        <v>46</v>
      </c>
      <c r="C38" s="29" t="s">
        <v>47</v>
      </c>
      <c r="D38" s="29" t="s">
        <v>53</v>
      </c>
      <c r="E38" s="30">
        <v>1</v>
      </c>
      <c r="F38" s="31">
        <v>8762.15</v>
      </c>
      <c r="G38" s="27">
        <f>F38</f>
        <v>8762.15</v>
      </c>
      <c r="H38" s="26">
        <f t="shared" si="0"/>
        <v>8762.15</v>
      </c>
      <c r="I38" s="27">
        <f t="shared" si="1"/>
        <v>8762.15</v>
      </c>
    </row>
    <row r="39" spans="2:9" ht="26.25" x14ac:dyDescent="0.25">
      <c r="B39" s="28" t="s">
        <v>48</v>
      </c>
      <c r="C39" s="29" t="s">
        <v>47</v>
      </c>
      <c r="D39" s="29" t="s">
        <v>54</v>
      </c>
      <c r="E39" s="30">
        <v>1</v>
      </c>
      <c r="F39" s="31">
        <v>7064.45</v>
      </c>
      <c r="G39" s="27">
        <f t="shared" ref="G39:G40" si="2">F39</f>
        <v>7064.45</v>
      </c>
      <c r="H39" s="26">
        <f t="shared" si="0"/>
        <v>7064.45</v>
      </c>
      <c r="I39" s="27">
        <f t="shared" si="1"/>
        <v>7064.45</v>
      </c>
    </row>
    <row r="40" spans="2:9" ht="90" x14ac:dyDescent="0.25">
      <c r="B40" s="28" t="s">
        <v>49</v>
      </c>
      <c r="C40" s="29" t="s">
        <v>47</v>
      </c>
      <c r="D40" s="29" t="s">
        <v>55</v>
      </c>
      <c r="E40" s="30">
        <v>1</v>
      </c>
      <c r="F40" s="31">
        <v>8400</v>
      </c>
      <c r="G40" s="27">
        <f t="shared" si="2"/>
        <v>8400</v>
      </c>
      <c r="H40" s="26">
        <f t="shared" si="0"/>
        <v>8400</v>
      </c>
      <c r="I40" s="27">
        <f t="shared" si="1"/>
        <v>8400</v>
      </c>
    </row>
    <row r="41" spans="2:9" ht="64.5" x14ac:dyDescent="0.25">
      <c r="B41" s="28" t="s">
        <v>51</v>
      </c>
      <c r="C41" s="29" t="s">
        <v>16</v>
      </c>
      <c r="D41" s="29" t="s">
        <v>56</v>
      </c>
      <c r="E41" s="30">
        <v>880</v>
      </c>
      <c r="F41" s="31">
        <v>32.200000000000003</v>
      </c>
      <c r="G41" s="7"/>
      <c r="H41" s="26">
        <f t="shared" si="0"/>
        <v>28336</v>
      </c>
      <c r="I41" s="27">
        <f t="shared" si="1"/>
        <v>0</v>
      </c>
    </row>
    <row r="42" spans="2:9" ht="24" customHeight="1" x14ac:dyDescent="0.25">
      <c r="B42" s="8" t="s">
        <v>57</v>
      </c>
      <c r="C42" s="9"/>
      <c r="D42" s="9"/>
      <c r="E42" s="9"/>
      <c r="F42" s="9"/>
      <c r="G42" s="9"/>
      <c r="H42" s="10">
        <f>SUM(H17:H41)</f>
        <v>626490.81999999995</v>
      </c>
      <c r="I42" s="11">
        <f>SUM(I17:I41)</f>
        <v>24226.6</v>
      </c>
    </row>
    <row r="43" spans="2:9" ht="15.75" customHeight="1" x14ac:dyDescent="0.25">
      <c r="B43" s="13" t="s">
        <v>13</v>
      </c>
      <c r="C43" s="14"/>
      <c r="D43" s="14"/>
      <c r="E43" s="14"/>
      <c r="F43" s="14"/>
      <c r="G43" s="14"/>
      <c r="H43" s="14"/>
      <c r="I43" s="11">
        <f>ROUND(I42*0.13,2)</f>
        <v>3149.46</v>
      </c>
    </row>
    <row r="44" spans="2:9" ht="15.75" customHeight="1" x14ac:dyDescent="0.25">
      <c r="B44" s="13" t="s">
        <v>14</v>
      </c>
      <c r="C44" s="14"/>
      <c r="D44" s="14"/>
      <c r="E44" s="14"/>
      <c r="F44" s="14"/>
      <c r="G44" s="14"/>
      <c r="H44" s="14"/>
      <c r="I44" s="11">
        <f>ROUND(I42*0.06,2)</f>
        <v>1453.6</v>
      </c>
    </row>
    <row r="45" spans="2:9" ht="21.75" customHeight="1" x14ac:dyDescent="0.25">
      <c r="B45" s="15" t="s">
        <v>58</v>
      </c>
      <c r="C45" s="16"/>
      <c r="D45" s="16"/>
      <c r="E45" s="16"/>
      <c r="F45" s="16"/>
      <c r="G45" s="16"/>
      <c r="H45" s="16"/>
      <c r="I45" s="11">
        <f>ROUND(I42+I43+I44,2)</f>
        <v>28829.66</v>
      </c>
    </row>
    <row r="46" spans="2:9" x14ac:dyDescent="0.25">
      <c r="B46" s="17" t="s">
        <v>1</v>
      </c>
      <c r="C46" s="18"/>
      <c r="D46" s="18"/>
      <c r="E46" s="18"/>
      <c r="F46" s="18"/>
      <c r="G46" s="18"/>
      <c r="H46" s="18"/>
      <c r="I46" s="2">
        <f>ROUND(I45*0.21,2)</f>
        <v>6054.23</v>
      </c>
    </row>
    <row r="47" spans="2:9" ht="15.75" thickBot="1" x14ac:dyDescent="0.3">
      <c r="B47" s="19" t="s">
        <v>2</v>
      </c>
      <c r="C47" s="20"/>
      <c r="D47" s="20"/>
      <c r="E47" s="20"/>
      <c r="F47" s="20"/>
      <c r="G47" s="20"/>
      <c r="H47" s="20"/>
      <c r="I47" s="21">
        <f>ROUND(I45+I46,2)</f>
        <v>34883.89</v>
      </c>
    </row>
    <row r="48" spans="2:9" ht="39" customHeight="1" x14ac:dyDescent="0.25">
      <c r="B48" s="22" t="s">
        <v>62</v>
      </c>
      <c r="C48" s="22"/>
      <c r="D48" s="22"/>
      <c r="E48" s="22"/>
      <c r="F48" s="22"/>
      <c r="G48" s="22"/>
      <c r="H48" s="22"/>
    </row>
    <row r="49" spans="2:8" x14ac:dyDescent="0.25">
      <c r="B49" s="22"/>
      <c r="C49" s="22"/>
      <c r="D49" s="22"/>
      <c r="E49" s="22"/>
      <c r="F49" s="22"/>
      <c r="G49" s="22"/>
      <c r="H49" s="22"/>
    </row>
    <row r="52" spans="2:8" x14ac:dyDescent="0.25">
      <c r="D52" s="23" t="s">
        <v>59</v>
      </c>
    </row>
    <row r="53" spans="2:8" x14ac:dyDescent="0.25">
      <c r="D53" s="24" t="s">
        <v>60</v>
      </c>
      <c r="E53" s="25">
        <f>+ROUND(I42-I40-I41-I39-I38,2)</f>
        <v>0</v>
      </c>
    </row>
    <row r="54" spans="2:8" x14ac:dyDescent="0.25">
      <c r="D54" s="24" t="s">
        <v>61</v>
      </c>
      <c r="E54" s="3">
        <f>+ROUND(E53*1.19,2)</f>
        <v>0</v>
      </c>
    </row>
  </sheetData>
  <sheetProtection algorithmName="SHA-512" hashValue="mRQHdOPzf6XkZBdj4fbWZYUz34igRpdRGQMXCm+jzqok4CH+tD595m7uV8aNKUXWSKhnb6xvhcS5bQMK/eow5Q==" saltValue="TO7J1Ti0+eOvIM/3VuHvbA==" spinCount="100000" sheet="1" objects="1" scenarios="1" selectLockedCells="1"/>
  <mergeCells count="12">
    <mergeCell ref="B9:D9"/>
    <mergeCell ref="E9:G9"/>
    <mergeCell ref="A12:G12"/>
    <mergeCell ref="B15:I15"/>
    <mergeCell ref="B46:H46"/>
    <mergeCell ref="B49:H49"/>
    <mergeCell ref="B47:H47"/>
    <mergeCell ref="B48:H48"/>
    <mergeCell ref="B45:H45"/>
    <mergeCell ref="B42:G42"/>
    <mergeCell ref="B43:H43"/>
    <mergeCell ref="B44:H44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3830-9F6D-4737-A80E-B74534B7B3D2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970DE1-F92A-4D4D-9E6A-B4ABE9A38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5b5c50-6878-419c-aaee-f57d1b61cb07"/>
    <ds:schemaRef ds:uri="c4d65d83-e6de-4071-ac96-3b9ea90159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  <ds:schemaRef ds:uri="c658dc46-cc7b-4873-8b48-53cf7f761384"/>
    <ds:schemaRef ds:uri="4384db69-9e27-4d27-b111-794c7bb883df"/>
    <ds:schemaRef ds:uri="303ac9fa-413a-4b96-8276-e5725066a334"/>
    <ds:schemaRef ds:uri="eea7a479-9c10-413b-aefd-b01f39b494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Annex 2 PCAP-Oferta econ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 Belén Hidalgo Garcia</dc:creator>
  <cp:lastModifiedBy>Marta Ramon-Cortes Vilarrodona</cp:lastModifiedBy>
  <dcterms:created xsi:type="dcterms:W3CDTF">2025-03-31T06:26:07Z</dcterms:created>
  <dcterms:modified xsi:type="dcterms:W3CDTF">2026-03-02T09:09:34Z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  <property fmtid="{D5CDD505-2E9C-101B-9397-08002B2CF9AE}" pid="4" name="Order">
    <vt:r8>15835400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