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38970 Serveis prevenció i control legionel·losi equipaments municipals\"/>
    </mc:Choice>
  </mc:AlternateContent>
  <xr:revisionPtr revIDLastSave="0" documentId="8_{ADC5B78D-EA60-43C8-B7FA-680E299531F9}" xr6:coauthVersionLast="47" xr6:coauthVersionMax="47" xr10:uidLastSave="{00000000-0000-0000-0000-000000000000}"/>
  <bookViews>
    <workbookView xWindow="2730" yWindow="2730" windowWidth="16200" windowHeight="9360" xr2:uid="{2BBD778D-C811-4D2E-9960-D3CB0C95E562}"/>
  </bookViews>
  <sheets>
    <sheet name="Amidaments LOT 4" sheetId="1" r:id="rId1"/>
  </sheets>
  <definedNames>
    <definedName name="_xlnm.Print_Area" localSheetId="0">'Amidaments LOT 4'!$A$1:$P$54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" l="1"/>
  <c r="N24" i="1" s="1"/>
  <c r="O24" i="1" s="1"/>
  <c r="I24" i="1"/>
  <c r="I25" i="1" s="1"/>
  <c r="L21" i="1"/>
  <c r="H21" i="1"/>
  <c r="F21" i="1"/>
  <c r="F20" i="1"/>
  <c r="F19" i="1"/>
  <c r="F18" i="1"/>
  <c r="F17" i="1"/>
  <c r="L16" i="1"/>
  <c r="H16" i="1"/>
  <c r="F16" i="1"/>
  <c r="F13" i="1"/>
  <c r="L12" i="1"/>
  <c r="H12" i="1"/>
  <c r="F12" i="1"/>
  <c r="F11" i="1"/>
  <c r="F10" i="1"/>
  <c r="M20" i="1" l="1"/>
  <c r="N20" i="1" s="1"/>
  <c r="O20" i="1" s="1"/>
  <c r="I10" i="1"/>
  <c r="J10" i="1" s="1"/>
  <c r="K10" i="1" s="1"/>
  <c r="I21" i="1"/>
  <c r="I12" i="1"/>
  <c r="J12" i="1" s="1"/>
  <c r="K12" i="1" s="1"/>
  <c r="M12" i="1"/>
  <c r="M16" i="1"/>
  <c r="N16" i="1" s="1"/>
  <c r="O16" i="1" s="1"/>
  <c r="M25" i="1"/>
  <c r="N25" i="1" s="1"/>
  <c r="N12" i="1"/>
  <c r="O12" i="1" s="1"/>
  <c r="M13" i="1"/>
  <c r="I13" i="1"/>
  <c r="I20" i="1"/>
  <c r="J25" i="1"/>
  <c r="K25" i="1" s="1"/>
  <c r="I16" i="1"/>
  <c r="M11" i="1"/>
  <c r="I11" i="1"/>
  <c r="M17" i="1"/>
  <c r="I17" i="1"/>
  <c r="I18" i="1"/>
  <c r="M18" i="1"/>
  <c r="M19" i="1"/>
  <c r="I19" i="1"/>
  <c r="J24" i="1"/>
  <c r="K24" i="1" s="1"/>
  <c r="M10" i="1" l="1"/>
  <c r="M14" i="1" s="1"/>
  <c r="O25" i="1"/>
  <c r="M21" i="1"/>
  <c r="N21" i="1" s="1"/>
  <c r="O21" i="1" s="1"/>
  <c r="M22" i="1"/>
  <c r="N22" i="1" s="1"/>
  <c r="O22" i="1" s="1"/>
  <c r="J21" i="1"/>
  <c r="K21" i="1" s="1"/>
  <c r="N11" i="1"/>
  <c r="O11" i="1" s="1"/>
  <c r="J13" i="1"/>
  <c r="K13" i="1" s="1"/>
  <c r="J11" i="1"/>
  <c r="K11" i="1" s="1"/>
  <c r="J16" i="1"/>
  <c r="K16" i="1" s="1"/>
  <c r="I22" i="1"/>
  <c r="J19" i="1"/>
  <c r="K19" i="1" s="1"/>
  <c r="N18" i="1"/>
  <c r="O18" i="1" s="1"/>
  <c r="J20" i="1"/>
  <c r="K20" i="1" s="1"/>
  <c r="I14" i="1"/>
  <c r="N10" i="1"/>
  <c r="O10" i="1" s="1"/>
  <c r="N19" i="1"/>
  <c r="O19" i="1" s="1"/>
  <c r="J18" i="1"/>
  <c r="K18" i="1" s="1"/>
  <c r="N17" i="1"/>
  <c r="O17" i="1" s="1"/>
  <c r="N13" i="1"/>
  <c r="O13" i="1" s="1"/>
  <c r="J17" i="1"/>
  <c r="K17" i="1" s="1"/>
  <c r="N14" i="1" l="1"/>
  <c r="N26" i="1" s="1"/>
  <c r="J14" i="1"/>
  <c r="K14" i="1" s="1"/>
  <c r="M26" i="1"/>
  <c r="J22" i="1"/>
  <c r="I26" i="1"/>
  <c r="F30" i="1" l="1"/>
  <c r="J26" i="1"/>
  <c r="K22" i="1"/>
  <c r="K26" i="1" s="1"/>
  <c r="O14" i="1"/>
  <c r="O26" i="1" s="1"/>
  <c r="F31" i="1" l="1"/>
  <c r="F32" i="1" s="1"/>
</calcChain>
</file>

<file path=xl/sharedStrings.xml><?xml version="1.0" encoding="utf-8"?>
<sst xmlns="http://schemas.openxmlformats.org/spreadsheetml/2006/main" count="65" uniqueCount="56">
  <si>
    <t>Comentaris</t>
  </si>
  <si>
    <t>Any 1</t>
  </si>
  <si>
    <t>Any 2</t>
  </si>
  <si>
    <t>Concepte</t>
  </si>
  <si>
    <t>Preu unitari Base</t>
  </si>
  <si>
    <t>Preu Oferta (IVA exclòs)</t>
  </si>
  <si>
    <t>UD</t>
  </si>
  <si>
    <t>Pressupost base de la licitació
 (IVA exclòs)</t>
  </si>
  <si>
    <t>IVA</t>
  </si>
  <si>
    <t>Pressupost base de la licitació
 (IVA inclòs)</t>
  </si>
  <si>
    <t>Part fixe - Preu unitari  i Unitats certes</t>
  </si>
  <si>
    <t>Retirada i substitució de sistemes obsolets - Camps esportius</t>
  </si>
  <si>
    <t>Retirada i substitució de sistemes obsolets - Parcs i jardins</t>
  </si>
  <si>
    <t>Manteniment preventiu mensual - Camps esportius</t>
  </si>
  <si>
    <t>Manteniment preventiu mensual -  Parcs i jardins</t>
  </si>
  <si>
    <t>TOTAL</t>
  </si>
  <si>
    <t>Part variable - Preus unitaris i pressupost màxim estimatiu vist que les unitats són estimades</t>
  </si>
  <si>
    <t>Consumibles - Hipoclorit</t>
  </si>
  <si>
    <t>Fungibles - KIT electròdes coure - platí</t>
  </si>
  <si>
    <t>Funglibles - Boles netejadores</t>
  </si>
  <si>
    <t xml:space="preserve">Fungibles - Injector de clor </t>
  </si>
  <si>
    <t>Fungible - Cartutx i filtre</t>
  </si>
  <si>
    <t>Servei atenció averies (preu hora)</t>
  </si>
  <si>
    <t>Part variable - Estimació a tant alçat</t>
  </si>
  <si>
    <t xml:space="preserve">Correctiu </t>
  </si>
  <si>
    <t>-</t>
  </si>
  <si>
    <t>Lot 4. Oferta econòmica (màxim 65 punts)</t>
  </si>
  <si>
    <t>Puntuació</t>
  </si>
  <si>
    <t>Oferta empresa</t>
  </si>
  <si>
    <t xml:space="preserve">Criteri mediambiental </t>
  </si>
  <si>
    <t>Vehicle elèctric 100%</t>
  </si>
  <si>
    <t>Vehicle amb motor híbrid endollable</t>
  </si>
  <si>
    <t>Vehicle amb motor híbrid no endollable</t>
  </si>
  <si>
    <t>Vehicle que utilitzi combustible gas o benzina amb distintiu C</t>
  </si>
  <si>
    <t>Vehicle que utilitzi combustible gas o benzina amb distintiu B o sense</t>
  </si>
  <si>
    <t>Termini atenció i reparació d'avaries</t>
  </si>
  <si>
    <t>Atenció avisos ordinaris avaries inferior a 4 h</t>
  </si>
  <si>
    <t>Atenció avisos ordinaris avaries entre 4-8h</t>
  </si>
  <si>
    <t>Atenció avisos ordinaris avaries inferior a 24h</t>
  </si>
  <si>
    <t>Termini comunicació de les incidències observades, així com les reparacions o actuacions realitzades o previstes de realitzar per cada avís</t>
  </si>
  <si>
    <t>Inferior a 12h</t>
  </si>
  <si>
    <t>Entre 12-24h</t>
  </si>
  <si>
    <t>Criteri garantia peces</t>
  </si>
  <si>
    <t>Garantia 4 anys</t>
  </si>
  <si>
    <t>Garantia 3 anys</t>
  </si>
  <si>
    <t xml:space="preserve">IVA </t>
  </si>
  <si>
    <t>Total pressupost base de la licitació (IVA Inclòs)</t>
  </si>
  <si>
    <t>Pressupost base licitació</t>
  </si>
  <si>
    <t>Oferta econòmica</t>
  </si>
  <si>
    <t>Lot 4. Altres criteris automàtics (màxim 35 punts)</t>
  </si>
  <si>
    <t>Nº</t>
  </si>
  <si>
    <t>- Emplenar cel·les en gris amb els preus unitaris de cada item.</t>
  </si>
  <si>
    <t>- Emplenar cel·les en gris.</t>
  </si>
  <si>
    <t>- Definir número de vehicles per cada tipologia de vehicle si aplica.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</si>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</sst>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C94D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5" xfId="0" applyFill="1" applyBorder="1"/>
    <xf numFmtId="44" fontId="0" fillId="2" borderId="5" xfId="1" applyFont="1" applyFill="1" applyBorder="1"/>
    <xf numFmtId="44" fontId="0" fillId="4" borderId="5" xfId="1" applyFont="1" applyFill="1" applyBorder="1" applyProtection="1">
      <protection locked="0"/>
    </xf>
    <xf numFmtId="44" fontId="0" fillId="2" borderId="5" xfId="0" applyNumberFormat="1" applyFill="1" applyBorder="1"/>
    <xf numFmtId="44" fontId="6" fillId="2" borderId="5" xfId="1" applyFont="1" applyFill="1" applyBorder="1"/>
    <xf numFmtId="0" fontId="5" fillId="5" borderId="5" xfId="0" applyFont="1" applyFill="1" applyBorder="1" applyAlignment="1">
      <alignment horizontal="right"/>
    </xf>
    <xf numFmtId="0" fontId="0" fillId="5" borderId="5" xfId="0" applyFill="1" applyBorder="1"/>
    <xf numFmtId="44" fontId="0" fillId="5" borderId="5" xfId="0" applyNumberFormat="1" applyFill="1" applyBorder="1"/>
    <xf numFmtId="44" fontId="0" fillId="5" borderId="5" xfId="1" applyFont="1" applyFill="1" applyBorder="1"/>
    <xf numFmtId="0" fontId="0" fillId="0" borderId="5" xfId="0" applyBorder="1"/>
    <xf numFmtId="44" fontId="0" fillId="2" borderId="5" xfId="1" quotePrefix="1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44" fontId="6" fillId="2" borderId="5" xfId="0" applyNumberFormat="1" applyFont="1" applyFill="1" applyBorder="1"/>
    <xf numFmtId="44" fontId="0" fillId="2" borderId="0" xfId="0" applyNumberFormat="1" applyFill="1"/>
    <xf numFmtId="0" fontId="4" fillId="2" borderId="0" xfId="0" applyFont="1" applyFill="1" applyAlignment="1">
      <alignment horizontal="justify" vertical="center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0" fontId="0" fillId="2" borderId="19" xfId="0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0" fillId="2" borderId="14" xfId="0" applyFill="1" applyBorder="1" applyAlignment="1">
      <alignment horizontal="left" vertical="center" wrapText="1"/>
    </xf>
    <xf numFmtId="0" fontId="0" fillId="2" borderId="19" xfId="0" applyFill="1" applyBorder="1" applyAlignment="1">
      <alignment vertical="center" wrapText="1"/>
    </xf>
    <xf numFmtId="44" fontId="0" fillId="2" borderId="17" xfId="1" applyFont="1" applyFill="1" applyBorder="1"/>
    <xf numFmtId="44" fontId="0" fillId="5" borderId="17" xfId="1" applyFont="1" applyFill="1" applyBorder="1"/>
    <xf numFmtId="0" fontId="2" fillId="3" borderId="19" xfId="0" applyFont="1" applyFill="1" applyBorder="1" applyAlignment="1">
      <alignment horizontal="right"/>
    </xf>
    <xf numFmtId="0" fontId="0" fillId="3" borderId="19" xfId="0" applyFill="1" applyBorder="1"/>
    <xf numFmtId="44" fontId="2" fillId="3" borderId="19" xfId="0" applyNumberFormat="1" applyFont="1" applyFill="1" applyBorder="1"/>
    <xf numFmtId="44" fontId="2" fillId="3" borderId="20" xfId="0" applyNumberFormat="1" applyFont="1" applyFill="1" applyBorder="1"/>
    <xf numFmtId="0" fontId="0" fillId="3" borderId="1" xfId="0" applyFill="1" applyBorder="1" applyAlignment="1">
      <alignment horizontal="right"/>
    </xf>
    <xf numFmtId="44" fontId="0" fillId="3" borderId="2" xfId="0" applyNumberFormat="1" applyFill="1" applyBorder="1"/>
    <xf numFmtId="0" fontId="0" fillId="3" borderId="25" xfId="0" applyFill="1" applyBorder="1" applyAlignment="1">
      <alignment horizontal="right"/>
    </xf>
    <xf numFmtId="44" fontId="0" fillId="3" borderId="24" xfId="0" applyNumberFormat="1" applyFill="1" applyBorder="1"/>
    <xf numFmtId="0" fontId="4" fillId="3" borderId="3" xfId="0" applyFont="1" applyFill="1" applyBorder="1" applyAlignment="1">
      <alignment horizontal="right" vertical="center"/>
    </xf>
    <xf numFmtId="44" fontId="0" fillId="3" borderId="4" xfId="0" applyNumberFormat="1" applyFill="1" applyBorder="1"/>
    <xf numFmtId="0" fontId="0" fillId="2" borderId="16" xfId="0" applyFill="1" applyBorder="1"/>
    <xf numFmtId="0" fontId="5" fillId="5" borderId="18" xfId="0" applyFont="1" applyFill="1" applyBorder="1"/>
    <xf numFmtId="0" fontId="2" fillId="5" borderId="19" xfId="0" applyFont="1" applyFill="1" applyBorder="1" applyAlignment="1">
      <alignment horizontal="right"/>
    </xf>
    <xf numFmtId="0" fontId="5" fillId="5" borderId="19" xfId="0" applyFont="1" applyFill="1" applyBorder="1" applyAlignment="1">
      <alignment horizontal="right"/>
    </xf>
    <xf numFmtId="0" fontId="0" fillId="5" borderId="19" xfId="0" applyFill="1" applyBorder="1"/>
    <xf numFmtId="44" fontId="0" fillId="5" borderId="19" xfId="0" applyNumberFormat="1" applyFill="1" applyBorder="1"/>
    <xf numFmtId="44" fontId="0" fillId="5" borderId="19" xfId="1" applyFont="1" applyFill="1" applyBorder="1"/>
    <xf numFmtId="44" fontId="0" fillId="5" borderId="20" xfId="1" applyFont="1" applyFill="1" applyBorder="1"/>
    <xf numFmtId="0" fontId="5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5" fillId="5" borderId="16" xfId="0" applyFont="1" applyFill="1" applyBorder="1"/>
    <xf numFmtId="0" fontId="2" fillId="3" borderId="18" xfId="0" applyFont="1" applyFill="1" applyBorder="1" applyAlignment="1">
      <alignment horizontal="right" indent="1"/>
    </xf>
    <xf numFmtId="0" fontId="0" fillId="3" borderId="21" xfId="0" applyFill="1" applyBorder="1" applyAlignment="1">
      <alignment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4" fillId="2" borderId="0" xfId="0" quotePrefix="1" applyFont="1" applyFill="1" applyBorder="1"/>
    <xf numFmtId="0" fontId="4" fillId="2" borderId="0" xfId="0" applyFont="1" applyFill="1" applyBorder="1" applyAlignment="1">
      <alignment horizontal="justify" vertical="center"/>
    </xf>
    <xf numFmtId="0" fontId="0" fillId="2" borderId="0" xfId="0" applyFill="1" applyBorder="1"/>
    <xf numFmtId="0" fontId="0" fillId="2" borderId="28" xfId="0" applyFill="1" applyBorder="1"/>
    <xf numFmtId="0" fontId="4" fillId="2" borderId="28" xfId="0" applyFont="1" applyFill="1" applyBorder="1" applyAlignment="1">
      <alignment horizontal="justify" vertical="center"/>
    </xf>
    <xf numFmtId="0" fontId="0" fillId="2" borderId="7" xfId="0" applyFill="1" applyBorder="1"/>
    <xf numFmtId="0" fontId="0" fillId="2" borderId="33" xfId="0" applyFill="1" applyBorder="1"/>
    <xf numFmtId="0" fontId="0" fillId="2" borderId="8" xfId="0" applyFill="1" applyBorder="1"/>
    <xf numFmtId="0" fontId="0" fillId="2" borderId="9" xfId="0" applyFill="1" applyBorder="1"/>
    <xf numFmtId="0" fontId="8" fillId="0" borderId="0" xfId="0" applyFont="1" applyBorder="1"/>
    <xf numFmtId="0" fontId="0" fillId="2" borderId="10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4" fontId="0" fillId="2" borderId="0" xfId="0" applyNumberFormat="1" applyFill="1" applyBorder="1"/>
    <xf numFmtId="0" fontId="7" fillId="2" borderId="0" xfId="0" applyFont="1" applyFill="1" applyBorder="1" applyAlignment="1">
      <alignment vertical="center"/>
    </xf>
    <xf numFmtId="44" fontId="0" fillId="2" borderId="0" xfId="1" applyFont="1" applyFill="1" applyBorder="1"/>
    <xf numFmtId="44" fontId="0" fillId="2" borderId="10" xfId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 applyAlignment="1">
      <alignment vertical="center"/>
    </xf>
    <xf numFmtId="0" fontId="4" fillId="2" borderId="33" xfId="0" applyFont="1" applyFill="1" applyBorder="1" applyAlignment="1">
      <alignment horizontal="justify" vertical="center"/>
    </xf>
    <xf numFmtId="0" fontId="8" fillId="0" borderId="0" xfId="0" applyFont="1" applyBorder="1" applyAlignment="1"/>
    <xf numFmtId="0" fontId="3" fillId="2" borderId="34" xfId="0" applyFont="1" applyFill="1" applyBorder="1"/>
    <xf numFmtId="0" fontId="4" fillId="2" borderId="35" xfId="0" quotePrefix="1" applyFont="1" applyFill="1" applyBorder="1"/>
    <xf numFmtId="0" fontId="4" fillId="2" borderId="36" xfId="0" quotePrefix="1" applyFont="1" applyFill="1" applyBorder="1"/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15" xfId="0" applyFill="1" applyBorder="1" applyProtection="1">
      <protection locked="0"/>
    </xf>
    <xf numFmtId="0" fontId="0" fillId="7" borderId="17" xfId="0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>
      <alignment wrapText="1"/>
    </xf>
    <xf numFmtId="0" fontId="0" fillId="2" borderId="38" xfId="0" applyFill="1" applyBorder="1" applyAlignment="1">
      <alignment horizontal="center"/>
    </xf>
    <xf numFmtId="0" fontId="0" fillId="7" borderId="15" xfId="0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20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vertical="center"/>
      <protection locked="0"/>
    </xf>
    <xf numFmtId="0" fontId="0" fillId="7" borderId="20" xfId="0" applyFill="1" applyBorder="1" applyAlignment="1" applyProtection="1">
      <alignment vertical="center"/>
      <protection locked="0"/>
    </xf>
    <xf numFmtId="0" fontId="0" fillId="3" borderId="2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left"/>
    </xf>
    <xf numFmtId="0" fontId="5" fillId="6" borderId="29" xfId="0" applyFont="1" applyFill="1" applyBorder="1" applyAlignment="1">
      <alignment horizontal="left"/>
    </xf>
    <xf numFmtId="0" fontId="5" fillId="6" borderId="30" xfId="0" applyFont="1" applyFill="1" applyBorder="1" applyAlignment="1">
      <alignment horizontal="left"/>
    </xf>
    <xf numFmtId="0" fontId="5" fillId="6" borderId="3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9421-DD40-4036-A666-E6A8BE6E8DCA}">
  <sheetPr>
    <tabColor rgb="FF00B050"/>
  </sheetPr>
  <dimension ref="B1:AA54"/>
  <sheetViews>
    <sheetView tabSelected="1" zoomScale="85" zoomScaleNormal="85" workbookViewId="0">
      <selection activeCell="AA1" sqref="AA1:AA2"/>
    </sheetView>
  </sheetViews>
  <sheetFormatPr defaultRowHeight="15" x14ac:dyDescent="0.25"/>
  <cols>
    <col min="1" max="1" width="3.5703125" style="1" customWidth="1"/>
    <col min="2" max="2" width="4" style="1" customWidth="1"/>
    <col min="3" max="3" width="9.140625" style="1"/>
    <col min="4" max="4" width="41" style="1" customWidth="1"/>
    <col min="5" max="5" width="87.28515625" style="1" customWidth="1"/>
    <col min="6" max="6" width="16.42578125" style="1" customWidth="1"/>
    <col min="7" max="7" width="14.85546875" style="1" customWidth="1"/>
    <col min="8" max="8" width="5.85546875" style="1" customWidth="1"/>
    <col min="9" max="9" width="15.28515625" style="1" customWidth="1"/>
    <col min="10" max="10" width="12.42578125" style="1" customWidth="1"/>
    <col min="11" max="11" width="15" style="1" customWidth="1"/>
    <col min="12" max="12" width="5.28515625" style="1" customWidth="1"/>
    <col min="13" max="13" width="16.42578125" style="1" customWidth="1"/>
    <col min="14" max="14" width="14.42578125" style="1" customWidth="1"/>
    <col min="15" max="15" width="15.140625" style="1" customWidth="1"/>
    <col min="16" max="16" width="3.5703125" style="1" customWidth="1"/>
    <col min="17" max="17" width="9.140625" style="1"/>
    <col min="18" max="18" width="15.42578125" style="1" customWidth="1"/>
    <col min="19" max="20" width="17.42578125" style="1" customWidth="1"/>
    <col min="21" max="21" width="16" style="1" customWidth="1"/>
    <col min="22" max="16384" width="9.140625" style="1"/>
  </cols>
  <sheetData>
    <row r="1" spans="2:27" x14ac:dyDescent="0.25">
      <c r="AA1" s="1" t="s">
        <v>54</v>
      </c>
    </row>
    <row r="2" spans="2:27" x14ac:dyDescent="0.25"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  <c r="AA2" s="1" t="s">
        <v>55</v>
      </c>
    </row>
    <row r="3" spans="2:27" ht="16.5" thickBot="1" x14ac:dyDescent="0.3">
      <c r="B3" s="70"/>
      <c r="C3" s="71" t="s">
        <v>26</v>
      </c>
      <c r="F3" s="64"/>
      <c r="G3" s="64"/>
      <c r="H3" s="64"/>
      <c r="I3" s="64"/>
      <c r="K3" s="64"/>
      <c r="L3" s="64"/>
      <c r="M3" s="64"/>
      <c r="N3" s="64"/>
      <c r="O3" s="64"/>
      <c r="P3" s="72"/>
    </row>
    <row r="4" spans="2:27" x14ac:dyDescent="0.25">
      <c r="B4" s="70"/>
      <c r="C4" s="64"/>
      <c r="D4" s="64"/>
      <c r="E4" s="84" t="s">
        <v>0</v>
      </c>
      <c r="F4" s="64"/>
      <c r="G4" s="64"/>
      <c r="H4" s="64"/>
      <c r="I4" s="64"/>
      <c r="K4" s="64"/>
      <c r="L4" s="64"/>
      <c r="M4" s="64"/>
      <c r="N4" s="64"/>
      <c r="O4" s="64"/>
      <c r="P4" s="72"/>
    </row>
    <row r="5" spans="2:27" ht="15.75" thickBot="1" x14ac:dyDescent="0.3">
      <c r="B5" s="70"/>
      <c r="C5" s="64"/>
      <c r="D5" s="64"/>
      <c r="E5" s="85" t="s">
        <v>51</v>
      </c>
      <c r="F5" s="62"/>
      <c r="G5" s="64"/>
      <c r="H5" s="64"/>
      <c r="I5" s="64"/>
      <c r="J5" s="64"/>
      <c r="K5" s="64"/>
      <c r="L5" s="64"/>
      <c r="M5" s="64"/>
      <c r="N5" s="64"/>
      <c r="O5" s="64"/>
      <c r="P5" s="72"/>
    </row>
    <row r="6" spans="2:27" ht="15.75" thickBot="1" x14ac:dyDescent="0.3">
      <c r="B6" s="70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72"/>
    </row>
    <row r="7" spans="2:27" ht="15.75" thickBot="1" x14ac:dyDescent="0.3">
      <c r="B7" s="70"/>
      <c r="C7" s="64"/>
      <c r="D7" s="64"/>
      <c r="E7" s="64"/>
      <c r="F7" s="64"/>
      <c r="G7" s="64"/>
      <c r="H7" s="99" t="s">
        <v>1</v>
      </c>
      <c r="I7" s="100"/>
      <c r="J7" s="100"/>
      <c r="K7" s="100"/>
      <c r="L7" s="100" t="s">
        <v>2</v>
      </c>
      <c r="M7" s="100"/>
      <c r="N7" s="100"/>
      <c r="O7" s="101"/>
      <c r="P7" s="72"/>
      <c r="R7" s="2"/>
    </row>
    <row r="8" spans="2:27" s="3" customFormat="1" ht="62.25" customHeight="1" thickBot="1" x14ac:dyDescent="0.3">
      <c r="B8" s="73"/>
      <c r="C8" s="81"/>
      <c r="D8" s="108" t="s">
        <v>48</v>
      </c>
      <c r="E8" s="55" t="s">
        <v>3</v>
      </c>
      <c r="F8" s="56" t="s">
        <v>4</v>
      </c>
      <c r="G8" s="57" t="s">
        <v>5</v>
      </c>
      <c r="H8" s="58" t="s">
        <v>6</v>
      </c>
      <c r="I8" s="56" t="s">
        <v>7</v>
      </c>
      <c r="J8" s="59" t="s">
        <v>8</v>
      </c>
      <c r="K8" s="56" t="s">
        <v>9</v>
      </c>
      <c r="L8" s="58" t="s">
        <v>6</v>
      </c>
      <c r="M8" s="56" t="s">
        <v>7</v>
      </c>
      <c r="N8" s="59" t="s">
        <v>8</v>
      </c>
      <c r="O8" s="60" t="s">
        <v>9</v>
      </c>
      <c r="P8" s="74"/>
    </row>
    <row r="9" spans="2:27" x14ac:dyDescent="0.25">
      <c r="B9" s="70"/>
      <c r="C9" s="64"/>
      <c r="D9" s="109"/>
      <c r="E9" s="102" t="s">
        <v>10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72"/>
    </row>
    <row r="10" spans="2:27" x14ac:dyDescent="0.25">
      <c r="B10" s="70"/>
      <c r="C10" s="64"/>
      <c r="D10" s="109"/>
      <c r="E10" s="42" t="s">
        <v>11</v>
      </c>
      <c r="F10" s="5">
        <f>3791*1.15</f>
        <v>4359.6499999999996</v>
      </c>
      <c r="G10" s="6"/>
      <c r="H10" s="4">
        <v>2</v>
      </c>
      <c r="I10" s="7">
        <f>G10*H10</f>
        <v>0</v>
      </c>
      <c r="J10" s="7">
        <f>I10*0.21</f>
        <v>0</v>
      </c>
      <c r="K10" s="7">
        <f>I10+J10</f>
        <v>0</v>
      </c>
      <c r="L10" s="4">
        <v>0</v>
      </c>
      <c r="M10" s="5">
        <f>L10*G10</f>
        <v>0</v>
      </c>
      <c r="N10" s="5">
        <f>M10*0.21</f>
        <v>0</v>
      </c>
      <c r="O10" s="30">
        <f>M10+N10</f>
        <v>0</v>
      </c>
      <c r="P10" s="72"/>
    </row>
    <row r="11" spans="2:27" x14ac:dyDescent="0.25">
      <c r="B11" s="70"/>
      <c r="C11" s="64"/>
      <c r="D11" s="109"/>
      <c r="E11" s="42" t="s">
        <v>12</v>
      </c>
      <c r="F11" s="8">
        <f>3791*1.15</f>
        <v>4359.6499999999996</v>
      </c>
      <c r="G11" s="6"/>
      <c r="H11" s="4">
        <v>1</v>
      </c>
      <c r="I11" s="7">
        <f>G11*H11</f>
        <v>0</v>
      </c>
      <c r="J11" s="7">
        <f t="shared" ref="J11:J13" si="0">I11*0.21</f>
        <v>0</v>
      </c>
      <c r="K11" s="7">
        <f t="shared" ref="K11:K20" si="1">I11+J11</f>
        <v>0</v>
      </c>
      <c r="L11" s="4">
        <v>0</v>
      </c>
      <c r="M11" s="5">
        <f>L11*G11</f>
        <v>0</v>
      </c>
      <c r="N11" s="5">
        <f t="shared" ref="N11:N13" si="2">M11*0.21</f>
        <v>0</v>
      </c>
      <c r="O11" s="30">
        <f t="shared" ref="O11:O13" si="3">M11+N11</f>
        <v>0</v>
      </c>
      <c r="P11" s="72"/>
    </row>
    <row r="12" spans="2:27" x14ac:dyDescent="0.25">
      <c r="B12" s="70"/>
      <c r="C12" s="64"/>
      <c r="D12" s="109"/>
      <c r="E12" s="42" t="s">
        <v>13</v>
      </c>
      <c r="F12" s="5">
        <f>120*1.15</f>
        <v>138</v>
      </c>
      <c r="G12" s="6"/>
      <c r="H12" s="4">
        <f>12*4</f>
        <v>48</v>
      </c>
      <c r="I12" s="7">
        <f>G12*H12</f>
        <v>0</v>
      </c>
      <c r="J12" s="7">
        <f t="shared" si="0"/>
        <v>0</v>
      </c>
      <c r="K12" s="7">
        <f t="shared" si="1"/>
        <v>0</v>
      </c>
      <c r="L12" s="4">
        <f>12*4</f>
        <v>48</v>
      </c>
      <c r="M12" s="5">
        <f>L12*G12</f>
        <v>0</v>
      </c>
      <c r="N12" s="5">
        <f t="shared" si="2"/>
        <v>0</v>
      </c>
      <c r="O12" s="30">
        <f t="shared" si="3"/>
        <v>0</v>
      </c>
      <c r="P12" s="72"/>
    </row>
    <row r="13" spans="2:27" x14ac:dyDescent="0.25">
      <c r="B13" s="70"/>
      <c r="C13" s="64"/>
      <c r="D13" s="109"/>
      <c r="E13" s="42" t="s">
        <v>14</v>
      </c>
      <c r="F13" s="5">
        <f>120*1.15</f>
        <v>138</v>
      </c>
      <c r="G13" s="6"/>
      <c r="H13" s="4">
        <v>12</v>
      </c>
      <c r="I13" s="7">
        <f>G13*H13</f>
        <v>0</v>
      </c>
      <c r="J13" s="7">
        <f t="shared" si="0"/>
        <v>0</v>
      </c>
      <c r="K13" s="7">
        <f t="shared" si="1"/>
        <v>0</v>
      </c>
      <c r="L13" s="4">
        <v>12</v>
      </c>
      <c r="M13" s="5">
        <f>L13*G13</f>
        <v>0</v>
      </c>
      <c r="N13" s="5">
        <f t="shared" si="2"/>
        <v>0</v>
      </c>
      <c r="O13" s="30">
        <f t="shared" si="3"/>
        <v>0</v>
      </c>
      <c r="P13" s="72"/>
    </row>
    <row r="14" spans="2:27" ht="15.75" thickBot="1" x14ac:dyDescent="0.3">
      <c r="B14" s="70"/>
      <c r="C14" s="64"/>
      <c r="D14" s="109"/>
      <c r="E14" s="43"/>
      <c r="F14" s="44"/>
      <c r="G14" s="45" t="s">
        <v>15</v>
      </c>
      <c r="H14" s="46"/>
      <c r="I14" s="47">
        <f>SUM(I10:I13)</f>
        <v>0</v>
      </c>
      <c r="J14" s="47">
        <f>I14*0.21</f>
        <v>0</v>
      </c>
      <c r="K14" s="47">
        <f>I14+J14</f>
        <v>0</v>
      </c>
      <c r="L14" s="46"/>
      <c r="M14" s="48">
        <f>SUM(M10:M13)</f>
        <v>0</v>
      </c>
      <c r="N14" s="48">
        <f>M14*0.21</f>
        <v>0</v>
      </c>
      <c r="O14" s="49">
        <f>M14+N14</f>
        <v>0</v>
      </c>
      <c r="P14" s="72"/>
    </row>
    <row r="15" spans="2:27" x14ac:dyDescent="0.25">
      <c r="B15" s="70"/>
      <c r="C15" s="64"/>
      <c r="D15" s="109"/>
      <c r="E15" s="105" t="s">
        <v>16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7"/>
      <c r="P15" s="72"/>
    </row>
    <row r="16" spans="2:27" x14ac:dyDescent="0.25">
      <c r="B16" s="70"/>
      <c r="C16" s="64"/>
      <c r="D16" s="109"/>
      <c r="E16" s="42" t="s">
        <v>17</v>
      </c>
      <c r="F16" s="8">
        <f>17.5*1.15</f>
        <v>20.125</v>
      </c>
      <c r="G16" s="6"/>
      <c r="H16" s="4">
        <f>(12*3*4)+(12*5*1)</f>
        <v>204</v>
      </c>
      <c r="I16" s="5">
        <f t="shared" ref="I16:I21" si="4">H16*G16</f>
        <v>0</v>
      </c>
      <c r="J16" s="5">
        <f>I16*0.21</f>
        <v>0</v>
      </c>
      <c r="K16" s="5">
        <f t="shared" si="1"/>
        <v>0</v>
      </c>
      <c r="L16" s="4">
        <f>(12*3*4)+(12*5*1)</f>
        <v>204</v>
      </c>
      <c r="M16" s="5">
        <f t="shared" ref="M16:M21" si="5">L16*G16</f>
        <v>0</v>
      </c>
      <c r="N16" s="5">
        <f>M16*0.21</f>
        <v>0</v>
      </c>
      <c r="O16" s="30">
        <f>M16+N16</f>
        <v>0</v>
      </c>
      <c r="P16" s="72"/>
    </row>
    <row r="17" spans="2:21" x14ac:dyDescent="0.25">
      <c r="B17" s="70"/>
      <c r="C17" s="64"/>
      <c r="D17" s="109"/>
      <c r="E17" s="42" t="s">
        <v>18</v>
      </c>
      <c r="F17" s="5">
        <f>1059*1.05</f>
        <v>1111.95</v>
      </c>
      <c r="G17" s="6"/>
      <c r="H17" s="4">
        <v>7</v>
      </c>
      <c r="I17" s="5">
        <f t="shared" si="4"/>
        <v>0</v>
      </c>
      <c r="J17" s="5">
        <f t="shared" ref="J17:J20" si="6">I17*0.21</f>
        <v>0</v>
      </c>
      <c r="K17" s="5">
        <f t="shared" si="1"/>
        <v>0</v>
      </c>
      <c r="L17" s="4">
        <v>8</v>
      </c>
      <c r="M17" s="5">
        <f t="shared" si="5"/>
        <v>0</v>
      </c>
      <c r="N17" s="5">
        <f t="shared" ref="N17:N21" si="7">M17*0.21</f>
        <v>0</v>
      </c>
      <c r="O17" s="30">
        <f t="shared" ref="O17:O21" si="8">M17+N17</f>
        <v>0</v>
      </c>
      <c r="P17" s="72"/>
    </row>
    <row r="18" spans="2:21" x14ac:dyDescent="0.25">
      <c r="B18" s="70"/>
      <c r="C18" s="64"/>
      <c r="D18" s="109"/>
      <c r="E18" s="42" t="s">
        <v>19</v>
      </c>
      <c r="F18" s="5">
        <f>29*1.15</f>
        <v>33.349999999999994</v>
      </c>
      <c r="G18" s="6"/>
      <c r="H18" s="4">
        <v>7</v>
      </c>
      <c r="I18" s="5">
        <f t="shared" si="4"/>
        <v>0</v>
      </c>
      <c r="J18" s="5">
        <f t="shared" si="6"/>
        <v>0</v>
      </c>
      <c r="K18" s="5">
        <f t="shared" si="1"/>
        <v>0</v>
      </c>
      <c r="L18" s="4">
        <v>8</v>
      </c>
      <c r="M18" s="5">
        <f t="shared" si="5"/>
        <v>0</v>
      </c>
      <c r="N18" s="5">
        <f t="shared" si="7"/>
        <v>0</v>
      </c>
      <c r="O18" s="30">
        <f t="shared" si="8"/>
        <v>0</v>
      </c>
      <c r="P18" s="72"/>
    </row>
    <row r="19" spans="2:21" x14ac:dyDescent="0.25">
      <c r="B19" s="70"/>
      <c r="C19" s="64"/>
      <c r="D19" s="109"/>
      <c r="E19" s="42" t="s">
        <v>20</v>
      </c>
      <c r="F19" s="5">
        <f>25*1.15</f>
        <v>28.749999999999996</v>
      </c>
      <c r="G19" s="6"/>
      <c r="H19" s="4">
        <v>7</v>
      </c>
      <c r="I19" s="5">
        <f t="shared" si="4"/>
        <v>0</v>
      </c>
      <c r="J19" s="5">
        <f t="shared" si="6"/>
        <v>0</v>
      </c>
      <c r="K19" s="5">
        <f t="shared" si="1"/>
        <v>0</v>
      </c>
      <c r="L19" s="4">
        <v>8</v>
      </c>
      <c r="M19" s="5">
        <f t="shared" si="5"/>
        <v>0</v>
      </c>
      <c r="N19" s="5">
        <f t="shared" si="7"/>
        <v>0</v>
      </c>
      <c r="O19" s="30">
        <f t="shared" si="8"/>
        <v>0</v>
      </c>
      <c r="P19" s="72"/>
    </row>
    <row r="20" spans="2:21" x14ac:dyDescent="0.25">
      <c r="B20" s="70"/>
      <c r="C20" s="64"/>
      <c r="D20" s="109"/>
      <c r="E20" s="42" t="s">
        <v>21</v>
      </c>
      <c r="F20" s="5">
        <f>40/2*1.15</f>
        <v>23</v>
      </c>
      <c r="G20" s="6"/>
      <c r="H20" s="13">
        <v>14</v>
      </c>
      <c r="I20" s="5">
        <f t="shared" si="4"/>
        <v>0</v>
      </c>
      <c r="J20" s="5">
        <f t="shared" si="6"/>
        <v>0</v>
      </c>
      <c r="K20" s="5">
        <f t="shared" si="1"/>
        <v>0</v>
      </c>
      <c r="L20" s="13">
        <v>16</v>
      </c>
      <c r="M20" s="5">
        <f t="shared" si="5"/>
        <v>0</v>
      </c>
      <c r="N20" s="5">
        <f t="shared" si="7"/>
        <v>0</v>
      </c>
      <c r="O20" s="30">
        <f t="shared" si="8"/>
        <v>0</v>
      </c>
      <c r="P20" s="72"/>
    </row>
    <row r="21" spans="2:21" x14ac:dyDescent="0.25">
      <c r="B21" s="70"/>
      <c r="C21" s="64"/>
      <c r="D21" s="109"/>
      <c r="E21" s="42" t="s">
        <v>22</v>
      </c>
      <c r="F21" s="5">
        <f>40*1.15</f>
        <v>46</v>
      </c>
      <c r="G21" s="6"/>
      <c r="H21" s="13">
        <f>5*2*2</f>
        <v>20</v>
      </c>
      <c r="I21" s="5">
        <f t="shared" si="4"/>
        <v>0</v>
      </c>
      <c r="J21" s="5">
        <f>I21*0.21</f>
        <v>0</v>
      </c>
      <c r="K21" s="5">
        <f>I21+J21</f>
        <v>0</v>
      </c>
      <c r="L21" s="13">
        <f>5*2*2</f>
        <v>20</v>
      </c>
      <c r="M21" s="5">
        <f t="shared" si="5"/>
        <v>0</v>
      </c>
      <c r="N21" s="5">
        <f t="shared" si="7"/>
        <v>0</v>
      </c>
      <c r="O21" s="30">
        <f t="shared" si="8"/>
        <v>0</v>
      </c>
      <c r="P21" s="72"/>
    </row>
    <row r="22" spans="2:21" ht="15.75" thickBot="1" x14ac:dyDescent="0.3">
      <c r="B22" s="70"/>
      <c r="C22" s="64"/>
      <c r="D22" s="109"/>
      <c r="E22" s="43"/>
      <c r="F22" s="44"/>
      <c r="G22" s="45" t="s">
        <v>15</v>
      </c>
      <c r="H22" s="46"/>
      <c r="I22" s="48">
        <f>SUM(I16:I21)</f>
        <v>0</v>
      </c>
      <c r="J22" s="47">
        <f>I22*0.21</f>
        <v>0</v>
      </c>
      <c r="K22" s="47">
        <f>I22+J22</f>
        <v>0</v>
      </c>
      <c r="L22" s="46"/>
      <c r="M22" s="48">
        <f>SUM(M16:M21)</f>
        <v>0</v>
      </c>
      <c r="N22" s="48">
        <f>M22*0.21</f>
        <v>0</v>
      </c>
      <c r="O22" s="49">
        <f>M22+N22</f>
        <v>0</v>
      </c>
      <c r="P22" s="72"/>
    </row>
    <row r="23" spans="2:21" x14ac:dyDescent="0.25">
      <c r="B23" s="70"/>
      <c r="C23" s="64"/>
      <c r="D23" s="109"/>
      <c r="E23" s="50" t="s">
        <v>23</v>
      </c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72"/>
    </row>
    <row r="24" spans="2:21" x14ac:dyDescent="0.25">
      <c r="B24" s="70"/>
      <c r="C24" s="64"/>
      <c r="D24" s="109"/>
      <c r="E24" s="42" t="s">
        <v>24</v>
      </c>
      <c r="F24" s="14" t="s">
        <v>25</v>
      </c>
      <c r="G24" s="15" t="s">
        <v>25</v>
      </c>
      <c r="H24" s="4">
        <v>1</v>
      </c>
      <c r="I24" s="16">
        <f>2000+4500/12*5</f>
        <v>3875</v>
      </c>
      <c r="J24" s="7">
        <f>I24*0.21</f>
        <v>813.75</v>
      </c>
      <c r="K24" s="7">
        <f>I24+J24</f>
        <v>4688.75</v>
      </c>
      <c r="L24" s="4">
        <v>1</v>
      </c>
      <c r="M24" s="5">
        <f>2000+4500/12*7</f>
        <v>4625</v>
      </c>
      <c r="N24" s="5">
        <f>M24*0.21</f>
        <v>971.25</v>
      </c>
      <c r="O24" s="30">
        <f>M24+N24</f>
        <v>5596.25</v>
      </c>
      <c r="P24" s="72"/>
    </row>
    <row r="25" spans="2:21" x14ac:dyDescent="0.25">
      <c r="B25" s="70"/>
      <c r="C25" s="64"/>
      <c r="D25" s="109"/>
      <c r="E25" s="53"/>
      <c r="F25" s="10"/>
      <c r="G25" s="9" t="s">
        <v>15</v>
      </c>
      <c r="H25" s="10"/>
      <c r="I25" s="11">
        <f>I24</f>
        <v>3875</v>
      </c>
      <c r="J25" s="11">
        <f>I25*0.21</f>
        <v>813.75</v>
      </c>
      <c r="K25" s="11">
        <f>I25+J25</f>
        <v>4688.75</v>
      </c>
      <c r="L25" s="10"/>
      <c r="M25" s="11">
        <f>M24</f>
        <v>4625</v>
      </c>
      <c r="N25" s="12">
        <f>M25*0.21</f>
        <v>971.25</v>
      </c>
      <c r="O25" s="31">
        <f>M25+N25</f>
        <v>5596.25</v>
      </c>
      <c r="P25" s="72"/>
    </row>
    <row r="26" spans="2:21" ht="15.75" thickBot="1" x14ac:dyDescent="0.3">
      <c r="B26" s="70"/>
      <c r="C26" s="64"/>
      <c r="D26" s="110"/>
      <c r="E26" s="54"/>
      <c r="F26" s="32"/>
      <c r="G26" s="32" t="s">
        <v>15</v>
      </c>
      <c r="H26" s="33"/>
      <c r="I26" s="34">
        <f>I25+I22+I14</f>
        <v>3875</v>
      </c>
      <c r="J26" s="34">
        <f>J25+J22+J14</f>
        <v>813.75</v>
      </c>
      <c r="K26" s="34">
        <f>K25+K22+K14</f>
        <v>4688.75</v>
      </c>
      <c r="L26" s="34"/>
      <c r="M26" s="34">
        <f>M25+M22+M14</f>
        <v>4625</v>
      </c>
      <c r="N26" s="34">
        <f>N25+N22+N14</f>
        <v>971.25</v>
      </c>
      <c r="O26" s="35">
        <f>O25+O22+O14</f>
        <v>5596.25</v>
      </c>
      <c r="P26" s="72"/>
    </row>
    <row r="27" spans="2:21" x14ac:dyDescent="0.25">
      <c r="B27" s="70"/>
      <c r="C27" s="64"/>
      <c r="D27" s="64"/>
      <c r="E27" s="64"/>
      <c r="F27" s="75"/>
      <c r="G27" s="64"/>
      <c r="H27" s="64"/>
      <c r="I27" s="64"/>
      <c r="J27" s="64"/>
      <c r="K27" s="64"/>
      <c r="L27" s="64"/>
      <c r="M27" s="75"/>
      <c r="N27" s="64"/>
      <c r="O27" s="64"/>
      <c r="P27" s="72"/>
      <c r="U27" s="17"/>
    </row>
    <row r="28" spans="2:21" x14ac:dyDescent="0.25">
      <c r="B28" s="70"/>
      <c r="C28" s="64"/>
      <c r="D28" s="64"/>
      <c r="E28" s="76"/>
      <c r="F28" s="64"/>
      <c r="G28" s="76"/>
      <c r="H28" s="64"/>
      <c r="I28" s="64"/>
      <c r="J28" s="64"/>
      <c r="K28" s="64"/>
      <c r="L28" s="64"/>
      <c r="M28" s="75"/>
      <c r="N28" s="64"/>
      <c r="O28" s="75"/>
      <c r="P28" s="72"/>
    </row>
    <row r="29" spans="2:21" ht="15.75" thickBot="1" x14ac:dyDescent="0.3">
      <c r="B29" s="70"/>
      <c r="C29" s="64"/>
      <c r="D29" s="64"/>
      <c r="E29" s="76"/>
      <c r="F29" s="64"/>
      <c r="G29" s="76"/>
      <c r="H29" s="64"/>
      <c r="I29" s="77"/>
      <c r="J29" s="77"/>
      <c r="K29" s="77"/>
      <c r="L29" s="77"/>
      <c r="M29" s="77"/>
      <c r="N29" s="77"/>
      <c r="O29" s="77"/>
      <c r="P29" s="78"/>
    </row>
    <row r="30" spans="2:21" x14ac:dyDescent="0.25">
      <c r="B30" s="70"/>
      <c r="C30" s="64"/>
      <c r="D30" s="64"/>
      <c r="E30" s="36" t="s">
        <v>47</v>
      </c>
      <c r="F30" s="37">
        <f>I26+M26</f>
        <v>8500</v>
      </c>
      <c r="G30" s="64"/>
      <c r="H30" s="64"/>
      <c r="I30" s="77"/>
      <c r="J30" s="75"/>
      <c r="K30" s="64"/>
      <c r="L30" s="64"/>
      <c r="M30" s="64"/>
      <c r="N30" s="64"/>
      <c r="O30" s="64"/>
      <c r="P30" s="72"/>
    </row>
    <row r="31" spans="2:21" x14ac:dyDescent="0.25">
      <c r="B31" s="70"/>
      <c r="C31" s="64"/>
      <c r="D31" s="64"/>
      <c r="E31" s="38" t="s">
        <v>45</v>
      </c>
      <c r="F31" s="39">
        <f>F30*0.21</f>
        <v>1785</v>
      </c>
      <c r="G31" s="64"/>
      <c r="H31" s="64"/>
      <c r="I31" s="77"/>
      <c r="J31" s="64"/>
      <c r="K31" s="64"/>
      <c r="L31" s="64"/>
      <c r="M31" s="64"/>
      <c r="N31" s="75"/>
      <c r="O31" s="64"/>
      <c r="P31" s="72"/>
    </row>
    <row r="32" spans="2:21" ht="15.75" thickBot="1" x14ac:dyDescent="0.3">
      <c r="B32" s="70"/>
      <c r="C32" s="64"/>
      <c r="D32" s="64"/>
      <c r="E32" s="40" t="s">
        <v>46</v>
      </c>
      <c r="F32" s="41">
        <f>SUM(F30:F31)</f>
        <v>10285</v>
      </c>
      <c r="G32" s="63"/>
      <c r="H32" s="64"/>
      <c r="I32" s="77"/>
      <c r="J32" s="64"/>
      <c r="K32" s="64"/>
      <c r="L32" s="64"/>
      <c r="M32" s="64"/>
      <c r="N32" s="64"/>
      <c r="O32" s="64"/>
      <c r="P32" s="72"/>
    </row>
    <row r="33" spans="2:16" x14ac:dyDescent="0.25">
      <c r="B33" s="79"/>
      <c r="C33" s="65"/>
      <c r="D33" s="65"/>
      <c r="E33" s="66"/>
      <c r="F33" s="65"/>
      <c r="G33" s="66"/>
      <c r="H33" s="65"/>
      <c r="I33" s="65"/>
      <c r="J33" s="65"/>
      <c r="K33" s="65"/>
      <c r="L33" s="65"/>
      <c r="M33" s="65"/>
      <c r="N33" s="65"/>
      <c r="O33" s="65"/>
      <c r="P33" s="80"/>
    </row>
    <row r="34" spans="2:16" x14ac:dyDescent="0.25">
      <c r="E34" s="18"/>
      <c r="G34" s="18"/>
    </row>
    <row r="35" spans="2:16" x14ac:dyDescent="0.25">
      <c r="B35" s="67"/>
      <c r="C35" s="68"/>
      <c r="D35" s="68"/>
      <c r="E35" s="82"/>
      <c r="F35" s="68"/>
      <c r="G35" s="82"/>
      <c r="H35" s="68"/>
      <c r="I35" s="68"/>
      <c r="J35" s="68"/>
      <c r="K35" s="68"/>
      <c r="L35" s="68"/>
      <c r="M35" s="68"/>
      <c r="N35" s="68"/>
      <c r="O35" s="68"/>
      <c r="P35" s="69"/>
    </row>
    <row r="36" spans="2:16" ht="16.5" thickBot="1" x14ac:dyDescent="0.3">
      <c r="B36" s="70"/>
      <c r="C36" s="83" t="s">
        <v>49</v>
      </c>
      <c r="E36" s="64"/>
      <c r="F36" s="64"/>
      <c r="G36" s="63"/>
      <c r="H36" s="64"/>
      <c r="I36" s="64"/>
      <c r="J36" s="64"/>
      <c r="K36" s="64"/>
      <c r="L36" s="64"/>
      <c r="M36" s="64"/>
      <c r="N36" s="64"/>
      <c r="O36" s="64"/>
      <c r="P36" s="72"/>
    </row>
    <row r="37" spans="2:16" x14ac:dyDescent="0.25">
      <c r="B37" s="70"/>
      <c r="C37" s="64"/>
      <c r="D37" s="64"/>
      <c r="E37" s="84" t="s">
        <v>0</v>
      </c>
      <c r="F37" s="63"/>
      <c r="G37" s="64"/>
      <c r="H37" s="64"/>
      <c r="I37" s="64"/>
      <c r="K37" s="64"/>
      <c r="L37" s="64"/>
      <c r="M37" s="64"/>
      <c r="N37" s="64"/>
      <c r="O37" s="64"/>
      <c r="P37" s="72"/>
    </row>
    <row r="38" spans="2:16" x14ac:dyDescent="0.25">
      <c r="B38" s="70"/>
      <c r="C38" s="64"/>
      <c r="D38" s="64"/>
      <c r="E38" s="86" t="s">
        <v>52</v>
      </c>
      <c r="F38" s="63"/>
      <c r="G38" s="64"/>
      <c r="H38" s="64"/>
      <c r="I38" s="64"/>
      <c r="K38" s="64"/>
      <c r="L38" s="64"/>
      <c r="M38" s="64"/>
      <c r="N38" s="64"/>
      <c r="O38" s="64"/>
      <c r="P38" s="72"/>
    </row>
    <row r="39" spans="2:16" ht="15.75" thickBot="1" x14ac:dyDescent="0.3">
      <c r="B39" s="70"/>
      <c r="C39" s="64"/>
      <c r="D39" s="64"/>
      <c r="E39" s="85" t="s">
        <v>53</v>
      </c>
      <c r="F39" s="63"/>
      <c r="G39" s="64"/>
      <c r="H39" s="64"/>
      <c r="I39" s="64"/>
      <c r="K39" s="64"/>
      <c r="L39" s="64"/>
      <c r="M39" s="64"/>
      <c r="N39" s="64"/>
      <c r="O39" s="64"/>
      <c r="P39" s="72"/>
    </row>
    <row r="40" spans="2:16" ht="15.75" thickBot="1" x14ac:dyDescent="0.3">
      <c r="B40" s="70"/>
      <c r="C40" s="64"/>
      <c r="D40" s="64"/>
      <c r="E40" s="63"/>
      <c r="F40" s="64"/>
      <c r="G40" s="63"/>
      <c r="H40" s="64"/>
      <c r="I40" s="64"/>
      <c r="J40" s="64"/>
      <c r="K40" s="64"/>
      <c r="L40" s="64"/>
      <c r="M40" s="64"/>
      <c r="N40" s="64"/>
      <c r="O40" s="64"/>
      <c r="P40" s="72"/>
    </row>
    <row r="41" spans="2:16" ht="15.75" thickBot="1" x14ac:dyDescent="0.3">
      <c r="B41" s="70"/>
      <c r="C41" s="64"/>
      <c r="D41" s="21"/>
      <c r="E41" s="21"/>
      <c r="F41" s="26" t="s">
        <v>27</v>
      </c>
      <c r="G41" s="27" t="s">
        <v>28</v>
      </c>
      <c r="H41" s="27" t="s">
        <v>50</v>
      </c>
      <c r="I41" s="64"/>
      <c r="J41" s="64"/>
      <c r="K41" s="64"/>
      <c r="L41" s="64"/>
      <c r="M41" s="64"/>
      <c r="N41" s="64"/>
      <c r="O41" s="64"/>
      <c r="P41" s="72"/>
    </row>
    <row r="42" spans="2:16" ht="24" customHeight="1" x14ac:dyDescent="0.25">
      <c r="B42" s="70"/>
      <c r="C42" s="64"/>
      <c r="D42" s="111" t="s">
        <v>29</v>
      </c>
      <c r="E42" s="22" t="s">
        <v>30</v>
      </c>
      <c r="F42" s="23">
        <v>10</v>
      </c>
      <c r="G42" s="61"/>
      <c r="H42" s="88"/>
      <c r="I42" s="64"/>
      <c r="J42" s="64"/>
      <c r="K42" s="64"/>
      <c r="L42" s="64"/>
      <c r="M42" s="64"/>
      <c r="N42" s="64"/>
      <c r="O42" s="64"/>
      <c r="P42" s="72"/>
    </row>
    <row r="43" spans="2:16" ht="24" customHeight="1" x14ac:dyDescent="0.25">
      <c r="B43" s="70"/>
      <c r="C43" s="64"/>
      <c r="D43" s="112"/>
      <c r="E43" s="19" t="s">
        <v>31</v>
      </c>
      <c r="F43" s="20">
        <v>5</v>
      </c>
      <c r="G43" s="87"/>
      <c r="H43" s="89"/>
      <c r="I43" s="64"/>
      <c r="J43" s="64"/>
      <c r="K43" s="64"/>
      <c r="L43" s="64"/>
      <c r="M43" s="64"/>
      <c r="N43" s="64"/>
      <c r="O43" s="64"/>
      <c r="P43" s="72"/>
    </row>
    <row r="44" spans="2:16" ht="24" customHeight="1" x14ac:dyDescent="0.25">
      <c r="B44" s="70"/>
      <c r="C44" s="64"/>
      <c r="D44" s="112"/>
      <c r="E44" s="19" t="s">
        <v>32</v>
      </c>
      <c r="F44" s="20">
        <v>3</v>
      </c>
      <c r="G44" s="87"/>
      <c r="H44" s="89"/>
      <c r="I44" s="64"/>
      <c r="J44" s="64"/>
      <c r="K44" s="64"/>
      <c r="L44" s="64"/>
      <c r="M44" s="64"/>
      <c r="N44" s="64"/>
      <c r="O44" s="64"/>
      <c r="P44" s="72"/>
    </row>
    <row r="45" spans="2:16" ht="24" customHeight="1" x14ac:dyDescent="0.25">
      <c r="B45" s="70"/>
      <c r="C45" s="64"/>
      <c r="D45" s="112"/>
      <c r="E45" s="19" t="s">
        <v>33</v>
      </c>
      <c r="F45" s="20">
        <v>0</v>
      </c>
      <c r="G45" s="87"/>
      <c r="H45" s="89"/>
      <c r="I45" s="64"/>
      <c r="J45" s="64"/>
      <c r="K45" s="64"/>
      <c r="L45" s="64"/>
      <c r="M45" s="64"/>
      <c r="N45" s="64"/>
      <c r="O45" s="64"/>
      <c r="P45" s="72"/>
    </row>
    <row r="46" spans="2:16" ht="24" customHeight="1" thickBot="1" x14ac:dyDescent="0.3">
      <c r="B46" s="70"/>
      <c r="C46" s="64"/>
      <c r="D46" s="113"/>
      <c r="E46" s="92" t="s">
        <v>34</v>
      </c>
      <c r="F46" s="93">
        <v>0</v>
      </c>
      <c r="G46" s="91"/>
      <c r="H46" s="90"/>
      <c r="I46" s="64"/>
      <c r="J46" s="64"/>
      <c r="K46" s="64"/>
      <c r="L46" s="64"/>
      <c r="M46" s="64"/>
      <c r="N46" s="64"/>
      <c r="O46" s="64"/>
      <c r="P46" s="72"/>
    </row>
    <row r="47" spans="2:16" ht="24" customHeight="1" x14ac:dyDescent="0.25">
      <c r="B47" s="70"/>
      <c r="C47" s="64"/>
      <c r="D47" s="111" t="s">
        <v>35</v>
      </c>
      <c r="E47" s="22" t="s">
        <v>36</v>
      </c>
      <c r="F47" s="23">
        <v>10</v>
      </c>
      <c r="G47" s="94"/>
      <c r="H47" s="64"/>
      <c r="I47" s="64"/>
      <c r="J47" s="64"/>
      <c r="K47" s="64"/>
      <c r="L47" s="64"/>
      <c r="M47" s="64"/>
      <c r="N47" s="64"/>
      <c r="O47" s="64"/>
      <c r="P47" s="72"/>
    </row>
    <row r="48" spans="2:16" ht="24" customHeight="1" x14ac:dyDescent="0.25">
      <c r="B48" s="70"/>
      <c r="C48" s="64"/>
      <c r="D48" s="112"/>
      <c r="E48" s="19" t="s">
        <v>37</v>
      </c>
      <c r="F48" s="20">
        <v>5</v>
      </c>
      <c r="G48" s="95"/>
      <c r="H48" s="64"/>
      <c r="I48" s="64"/>
      <c r="J48" s="64"/>
      <c r="K48" s="64"/>
      <c r="L48" s="64"/>
      <c r="M48" s="64"/>
      <c r="N48" s="64"/>
      <c r="O48" s="64"/>
      <c r="P48" s="72"/>
    </row>
    <row r="49" spans="2:16" ht="24" customHeight="1" thickBot="1" x14ac:dyDescent="0.3">
      <c r="B49" s="70"/>
      <c r="C49" s="64"/>
      <c r="D49" s="114"/>
      <c r="E49" s="24" t="s">
        <v>38</v>
      </c>
      <c r="F49" s="25">
        <v>3</v>
      </c>
      <c r="G49" s="96"/>
      <c r="H49" s="64"/>
      <c r="I49" s="64"/>
      <c r="J49" s="64"/>
      <c r="K49" s="64"/>
      <c r="L49" s="64"/>
      <c r="M49" s="64"/>
      <c r="N49" s="64"/>
      <c r="O49" s="64"/>
      <c r="P49" s="72"/>
    </row>
    <row r="50" spans="2:16" ht="33.75" customHeight="1" x14ac:dyDescent="0.25">
      <c r="B50" s="70"/>
      <c r="C50" s="64"/>
      <c r="D50" s="111" t="s">
        <v>39</v>
      </c>
      <c r="E50" s="28" t="s">
        <v>40</v>
      </c>
      <c r="F50" s="23">
        <v>5</v>
      </c>
      <c r="G50" s="97"/>
      <c r="H50" s="64"/>
      <c r="I50" s="64"/>
      <c r="J50" s="64"/>
      <c r="K50" s="64"/>
      <c r="L50" s="64"/>
      <c r="M50" s="64"/>
      <c r="N50" s="64"/>
      <c r="O50" s="64"/>
      <c r="P50" s="72"/>
    </row>
    <row r="51" spans="2:16" ht="33.75" customHeight="1" thickBot="1" x14ac:dyDescent="0.3">
      <c r="B51" s="70"/>
      <c r="C51" s="64"/>
      <c r="D51" s="114"/>
      <c r="E51" s="29" t="s">
        <v>41</v>
      </c>
      <c r="F51" s="25">
        <v>3</v>
      </c>
      <c r="G51" s="98"/>
      <c r="H51" s="64"/>
      <c r="I51" s="64"/>
      <c r="J51" s="64"/>
      <c r="K51" s="64"/>
      <c r="L51" s="64"/>
      <c r="M51" s="64"/>
      <c r="N51" s="64"/>
      <c r="O51" s="64"/>
      <c r="P51" s="72"/>
    </row>
    <row r="52" spans="2:16" ht="24" customHeight="1" x14ac:dyDescent="0.25">
      <c r="B52" s="70"/>
      <c r="C52" s="64"/>
      <c r="D52" s="111" t="s">
        <v>42</v>
      </c>
      <c r="E52" s="22" t="s">
        <v>43</v>
      </c>
      <c r="F52" s="23">
        <v>10</v>
      </c>
      <c r="G52" s="94"/>
      <c r="H52" s="64"/>
      <c r="I52" s="64"/>
      <c r="J52" s="64"/>
      <c r="K52" s="64"/>
      <c r="L52" s="64"/>
      <c r="M52" s="64"/>
      <c r="N52" s="64"/>
      <c r="O52" s="64"/>
      <c r="P52" s="72"/>
    </row>
    <row r="53" spans="2:16" ht="24" customHeight="1" thickBot="1" x14ac:dyDescent="0.3">
      <c r="B53" s="70"/>
      <c r="C53" s="64"/>
      <c r="D53" s="114"/>
      <c r="E53" s="24" t="s">
        <v>44</v>
      </c>
      <c r="F53" s="25">
        <v>5</v>
      </c>
      <c r="G53" s="96"/>
      <c r="H53" s="64"/>
      <c r="I53" s="64"/>
      <c r="J53" s="64"/>
      <c r="K53" s="64"/>
      <c r="L53" s="64"/>
      <c r="M53" s="64"/>
      <c r="N53" s="64"/>
      <c r="O53" s="64"/>
      <c r="P53" s="72"/>
    </row>
    <row r="54" spans="2:16" x14ac:dyDescent="0.25">
      <c r="B54" s="79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80"/>
    </row>
  </sheetData>
  <sheetProtection algorithmName="SHA-512" hashValue="2MjLCRwC0mNzspdAlkszvc6m+63BllLq4UJMs1ZPudThvO0TnkYNfX0eqTBCpkLuCvzvcUb6SZ8bMLZPqXg2WQ==" saltValue="ysLn1k0ycufpRAB6UrQacw==" spinCount="100000" sheet="1" objects="1" scenarios="1"/>
  <mergeCells count="9">
    <mergeCell ref="D42:D46"/>
    <mergeCell ref="D47:D49"/>
    <mergeCell ref="D50:D51"/>
    <mergeCell ref="D52:D53"/>
    <mergeCell ref="H7:K7"/>
    <mergeCell ref="L7:O7"/>
    <mergeCell ref="E9:O9"/>
    <mergeCell ref="E15:O15"/>
    <mergeCell ref="D8:D26"/>
  </mergeCells>
  <dataValidations count="2">
    <dataValidation type="custom" allowBlank="1" showInputMessage="1" showErrorMessage="1" error="El valor ha de ser igual o inferior al preu unitari base" sqref="G16:G21 G10:G13" xr:uid="{586D9B06-6784-4E87-A996-B777ADBE4C95}">
      <formula1>G10&lt;=F10</formula1>
    </dataValidation>
    <dataValidation type="list" allowBlank="1" showInputMessage="1" showErrorMessage="1" sqref="G42:G53" xr:uid="{E07FE13D-509F-4959-B7E4-28029B769381}">
      <formula1>$AA$1:$AA$2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Amidaments LOT 4</vt:lpstr>
      <vt:lpstr>'Amidaments LOT 4'!Àrea_d'impressió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 Malla Gonzalez</dc:creator>
  <cp:lastModifiedBy>Silvia Folch</cp:lastModifiedBy>
  <dcterms:created xsi:type="dcterms:W3CDTF">2026-02-20T10:41:12Z</dcterms:created>
  <dcterms:modified xsi:type="dcterms:W3CDTF">2026-03-20T13:07:54Z</dcterms:modified>
</cp:coreProperties>
</file>