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Manteniment\17 PLECS PER SERVEIS\2025\2025 exp 168-2025 Manteniment equips UPS\2. Licitació\"/>
    </mc:Choice>
  </mc:AlternateContent>
  <xr:revisionPtr revIDLastSave="0" documentId="13_ncr:1_{E515D2CB-114D-4971-A104-E82CC7E7B62B}" xr6:coauthVersionLast="47" xr6:coauthVersionMax="47" xr10:uidLastSave="{00000000-0000-0000-0000-000000000000}"/>
  <bookViews>
    <workbookView xWindow="-12105" yWindow="-16320" windowWidth="29040" windowHeight="15720" tabRatio="599" firstSheet="2" activeTab="2" xr2:uid="{98090474-D538-43B4-805D-56022433737B}"/>
  </bookViews>
  <sheets>
    <sheet name="S9" sheetId="1" state="hidden" r:id="rId1"/>
    <sheet name="S9 (2)" sheetId="2" state="hidden" r:id="rId2"/>
    <sheet name="Oferta licitadors" sheetId="14" r:id="rId3"/>
    <sheet name="Càlcul Pressupost" sheetId="5" r:id="rId4"/>
    <sheet name="Càlcul part variable" sheetId="13" r:id="rId5"/>
    <sheet name="Càlcul part fixa" sheetId="6" r:id="rId6"/>
    <sheet name="Composició i preus unitaris" sheetId="12" r:id="rId7"/>
  </sheets>
  <definedNames>
    <definedName name="_ftn1" localSheetId="3">'Càlcul Pressupost'!#REF!</definedName>
    <definedName name="_ftn2" localSheetId="3">'Càlcul Pressupost'!$C$29</definedName>
    <definedName name="_ftnref1" localSheetId="3">'Càlcul Pressupost'!#REF!</definedName>
    <definedName name="_ftnref2" localSheetId="3">'Càlcul Pressupost'!#REF!</definedName>
    <definedName name="_Hlk180664513" localSheetId="3">'Càlcul Pressupost'!#REF!</definedName>
    <definedName name="_xlnm.Print_Area" localSheetId="3">'Càlcul Pressupost'!$A$2:$O$23</definedName>
    <definedName name="_xlnm.Print_Area" localSheetId="0">'S9'!$A$2:$K$22</definedName>
    <definedName name="_xlnm.Print_Area" localSheetId="1">'S9 (2)'!$A$2:$K$22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1" i="12" l="1"/>
  <c r="Q16" i="12"/>
  <c r="Q12" i="12"/>
  <c r="Q9" i="12"/>
  <c r="Q6" i="12"/>
  <c r="N21" i="12"/>
  <c r="N16" i="12"/>
  <c r="N12" i="12"/>
  <c r="N9" i="12"/>
  <c r="N6" i="12"/>
  <c r="K6" i="12"/>
  <c r="H21" i="12"/>
  <c r="H16" i="12"/>
  <c r="H12" i="12"/>
  <c r="H9" i="12"/>
  <c r="H6" i="12"/>
  <c r="K21" i="12"/>
  <c r="K16" i="12"/>
  <c r="K12" i="12"/>
  <c r="K9" i="12"/>
  <c r="E8" i="13"/>
  <c r="E9" i="13"/>
  <c r="E7" i="13"/>
  <c r="G35" i="6"/>
  <c r="G36" i="6"/>
  <c r="G37" i="6"/>
  <c r="G34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17" i="6"/>
  <c r="H25" i="13" l="1"/>
  <c r="H26" i="13"/>
  <c r="H27" i="13"/>
  <c r="H28" i="13"/>
  <c r="H29" i="13"/>
  <c r="H30" i="13"/>
  <c r="H31" i="13"/>
  <c r="H32" i="13"/>
  <c r="H33" i="13"/>
  <c r="H34" i="13"/>
  <c r="H35" i="13"/>
  <c r="H36" i="13"/>
  <c r="H22" i="13"/>
  <c r="H23" i="13"/>
  <c r="H24" i="13"/>
  <c r="H21" i="13"/>
  <c r="H41" i="13"/>
  <c r="H42" i="13"/>
  <c r="H43" i="13"/>
  <c r="H40" i="13"/>
  <c r="E15" i="13"/>
  <c r="G15" i="13" s="1"/>
  <c r="E14" i="13"/>
  <c r="G14" i="13" s="1"/>
  <c r="E13" i="13"/>
  <c r="G13" i="13" s="1"/>
  <c r="E9" i="5"/>
  <c r="E6" i="5"/>
  <c r="E5" i="5"/>
  <c r="H44" i="13" l="1"/>
  <c r="H37" i="13"/>
  <c r="G16" i="13"/>
  <c r="Q35" i="6"/>
  <c r="Q36" i="6"/>
  <c r="Q34" i="6"/>
  <c r="G8" i="13"/>
  <c r="G9" i="13"/>
  <c r="G7" i="13"/>
  <c r="O28" i="6"/>
  <c r="I17" i="6"/>
  <c r="I29" i="6"/>
  <c r="K25" i="6"/>
  <c r="N17" i="5" l="1"/>
  <c r="L17" i="5"/>
  <c r="J17" i="5"/>
  <c r="H17" i="5"/>
  <c r="F17" i="5"/>
  <c r="F16" i="5"/>
  <c r="L16" i="5"/>
  <c r="J16" i="5"/>
  <c r="H16" i="5"/>
  <c r="N16" i="5"/>
  <c r="M17" i="5"/>
  <c r="I17" i="5"/>
  <c r="G17" i="5"/>
  <c r="E17" i="5"/>
  <c r="K17" i="5"/>
  <c r="K34" i="6"/>
  <c r="I34" i="6"/>
  <c r="M34" i="6"/>
  <c r="O34" i="6"/>
  <c r="I35" i="6"/>
  <c r="K35" i="6"/>
  <c r="M35" i="6"/>
  <c r="O35" i="6"/>
  <c r="O36" i="6"/>
  <c r="I36" i="6"/>
  <c r="K36" i="6"/>
  <c r="M36" i="6"/>
  <c r="G10" i="13"/>
  <c r="I20" i="6"/>
  <c r="M19" i="6"/>
  <c r="K18" i="6"/>
  <c r="O26" i="6"/>
  <c r="O32" i="6"/>
  <c r="O21" i="6"/>
  <c r="K31" i="6"/>
  <c r="M30" i="6"/>
  <c r="Q29" i="6"/>
  <c r="I24" i="6"/>
  <c r="K23" i="6"/>
  <c r="K22" i="6"/>
  <c r="M29" i="6"/>
  <c r="M27" i="6"/>
  <c r="K37" i="6"/>
  <c r="K29" i="6"/>
  <c r="Q17" i="6"/>
  <c r="I28" i="6"/>
  <c r="Q25" i="6"/>
  <c r="O25" i="6"/>
  <c r="M25" i="6"/>
  <c r="I25" i="6"/>
  <c r="O17" i="6"/>
  <c r="K17" i="6"/>
  <c r="O29" i="6"/>
  <c r="M28" i="6"/>
  <c r="M17" i="6"/>
  <c r="Q28" i="6"/>
  <c r="K28" i="6"/>
  <c r="K16" i="5" l="1"/>
  <c r="K18" i="5" s="1"/>
  <c r="I16" i="5"/>
  <c r="I18" i="5" s="1"/>
  <c r="M16" i="5"/>
  <c r="M18" i="5" s="1"/>
  <c r="G16" i="5"/>
  <c r="G18" i="5" s="1"/>
  <c r="E16" i="5"/>
  <c r="E18" i="5" s="1"/>
  <c r="N18" i="5"/>
  <c r="J26" i="5" s="1"/>
  <c r="L18" i="5"/>
  <c r="J25" i="5" s="1"/>
  <c r="J18" i="5"/>
  <c r="J24" i="5" s="1"/>
  <c r="H18" i="5"/>
  <c r="J23" i="5" s="1"/>
  <c r="F18" i="5"/>
  <c r="J22" i="5" s="1"/>
  <c r="K38" i="6"/>
  <c r="H10" i="5" s="1"/>
  <c r="O23" i="6"/>
  <c r="Q22" i="6"/>
  <c r="K30" i="6"/>
  <c r="Q26" i="6"/>
  <c r="I31" i="6"/>
  <c r="M26" i="6"/>
  <c r="M20" i="6"/>
  <c r="O22" i="6"/>
  <c r="I26" i="6"/>
  <c r="M18" i="6"/>
  <c r="Q19" i="6"/>
  <c r="Q20" i="6"/>
  <c r="O19" i="6"/>
  <c r="I19" i="6"/>
  <c r="I18" i="6"/>
  <c r="K20" i="6"/>
  <c r="I30" i="6"/>
  <c r="O30" i="6"/>
  <c r="Q30" i="6"/>
  <c r="Q32" i="6"/>
  <c r="I32" i="6"/>
  <c r="Q21" i="6"/>
  <c r="Q31" i="6"/>
  <c r="M32" i="6"/>
  <c r="K32" i="6"/>
  <c r="I21" i="6"/>
  <c r="M21" i="6"/>
  <c r="Q18" i="6"/>
  <c r="O18" i="6"/>
  <c r="K21" i="6"/>
  <c r="K26" i="6"/>
  <c r="M22" i="6"/>
  <c r="K19" i="6"/>
  <c r="O20" i="6"/>
  <c r="M31" i="6"/>
  <c r="Q24" i="6"/>
  <c r="K27" i="6"/>
  <c r="O27" i="6"/>
  <c r="I22" i="6"/>
  <c r="M24" i="6"/>
  <c r="O31" i="6"/>
  <c r="Q23" i="6"/>
  <c r="I23" i="6"/>
  <c r="M23" i="6"/>
  <c r="O24" i="6"/>
  <c r="K24" i="6"/>
  <c r="O37" i="6"/>
  <c r="O38" i="6" s="1"/>
  <c r="J10" i="5" s="1"/>
  <c r="I37" i="6"/>
  <c r="I38" i="6" s="1"/>
  <c r="G10" i="5" s="1"/>
  <c r="M37" i="6"/>
  <c r="M38" i="6" s="1"/>
  <c r="I10" i="5" s="1"/>
  <c r="Q37" i="6"/>
  <c r="Q38" i="6" s="1"/>
  <c r="K10" i="5" s="1"/>
  <c r="Q27" i="6"/>
  <c r="I27" i="6"/>
  <c r="G22" i="5" l="1"/>
  <c r="G23" i="5"/>
  <c r="K33" i="6"/>
  <c r="H7" i="5" s="1"/>
  <c r="M33" i="6"/>
  <c r="I7" i="5" s="1"/>
  <c r="O33" i="6"/>
  <c r="J7" i="5" s="1"/>
  <c r="Q33" i="6"/>
  <c r="K7" i="5" s="1"/>
  <c r="I33" i="6"/>
  <c r="G7" i="5" s="1"/>
  <c r="G9" i="5"/>
  <c r="G11" i="5" s="1"/>
  <c r="I22" i="5" s="1"/>
  <c r="G5" i="5"/>
  <c r="G6" i="5"/>
  <c r="H6" i="5" s="1"/>
  <c r="I6" i="5" s="1"/>
  <c r="J6" i="5" s="1"/>
  <c r="K6" i="5" s="1"/>
  <c r="H5" i="5"/>
  <c r="I5" i="5"/>
  <c r="J5" i="5"/>
  <c r="K5" i="5"/>
  <c r="J8" i="5" l="1"/>
  <c r="F25" i="5" s="1"/>
  <c r="I8" i="5"/>
  <c r="F24" i="5" s="1"/>
  <c r="H8" i="5"/>
  <c r="F23" i="5" s="1"/>
  <c r="K8" i="5"/>
  <c r="F26" i="5" s="1"/>
  <c r="G8" i="5"/>
  <c r="F22" i="5" s="1"/>
  <c r="H9" i="5"/>
  <c r="I9" i="5" l="1"/>
  <c r="H11" i="5"/>
  <c r="I23" i="5" s="1"/>
  <c r="K23" i="5" s="1"/>
  <c r="J9" i="5" l="1"/>
  <c r="I11" i="5"/>
  <c r="I24" i="5" s="1"/>
  <c r="K24" i="5" s="1"/>
  <c r="K22" i="5"/>
  <c r="G26" i="5"/>
  <c r="G25" i="5"/>
  <c r="G24" i="5"/>
  <c r="K9" i="5" l="1"/>
  <c r="K11" i="5" s="1"/>
  <c r="I26" i="5" s="1"/>
  <c r="K26" i="5" s="1"/>
  <c r="J11" i="5"/>
  <c r="I25" i="5" s="1"/>
  <c r="K25" i="5" s="1"/>
  <c r="H26" i="5"/>
  <c r="K27" i="5" l="1"/>
  <c r="H24" i="5"/>
  <c r="H22" i="5"/>
  <c r="H23" i="5"/>
  <c r="H25" i="5"/>
  <c r="H27" i="5" l="1"/>
  <c r="M14" i="1" l="1"/>
  <c r="M13" i="1"/>
  <c r="M12" i="1"/>
  <c r="M11" i="1"/>
  <c r="M10" i="1"/>
  <c r="M9" i="1"/>
  <c r="M8" i="1"/>
  <c r="O12" i="1" s="1"/>
  <c r="M7" i="1"/>
  <c r="M19" i="2"/>
  <c r="M18" i="2"/>
  <c r="M21" i="2" s="1"/>
  <c r="M15" i="2"/>
  <c r="M14" i="2"/>
  <c r="M13" i="2"/>
  <c r="M12" i="2"/>
  <c r="M11" i="2"/>
  <c r="M10" i="2"/>
  <c r="M9" i="2"/>
  <c r="M8" i="2"/>
  <c r="M7" i="2"/>
  <c r="M6" i="2"/>
  <c r="M5" i="2"/>
  <c r="M18" i="1"/>
  <c r="M19" i="1"/>
  <c r="M15" i="1"/>
  <c r="M6" i="1"/>
  <c r="M5" i="1"/>
  <c r="N20" i="2" l="1"/>
  <c r="G20" i="2" s="1"/>
  <c r="K20" i="2" s="1"/>
  <c r="N19" i="2"/>
  <c r="G19" i="2" s="1"/>
  <c r="K19" i="2" s="1"/>
  <c r="M16" i="2"/>
  <c r="O12" i="2"/>
  <c r="N18" i="2"/>
  <c r="M21" i="1"/>
  <c r="M16" i="1"/>
  <c r="N5" i="1" s="1"/>
  <c r="N21" i="2" l="1"/>
  <c r="G18" i="2"/>
  <c r="M24" i="2"/>
  <c r="N14" i="2"/>
  <c r="G14" i="2" s="1"/>
  <c r="K14" i="2" s="1"/>
  <c r="N9" i="2"/>
  <c r="G9" i="2" s="1"/>
  <c r="K9" i="2" s="1"/>
  <c r="N15" i="2"/>
  <c r="G15" i="2" s="1"/>
  <c r="K15" i="2" s="1"/>
  <c r="N12" i="2"/>
  <c r="G12" i="2" s="1"/>
  <c r="K12" i="2" s="1"/>
  <c r="N11" i="2"/>
  <c r="G11" i="2" s="1"/>
  <c r="K11" i="2" s="1"/>
  <c r="N10" i="2"/>
  <c r="G10" i="2" s="1"/>
  <c r="K10" i="2" s="1"/>
  <c r="N8" i="2"/>
  <c r="G8" i="2" s="1"/>
  <c r="K8" i="2" s="1"/>
  <c r="N7" i="2"/>
  <c r="G7" i="2" s="1"/>
  <c r="K7" i="2" s="1"/>
  <c r="N6" i="2"/>
  <c r="G6" i="2" s="1"/>
  <c r="K6" i="2" s="1"/>
  <c r="N13" i="2"/>
  <c r="G13" i="2" s="1"/>
  <c r="K13" i="2" s="1"/>
  <c r="N5" i="2"/>
  <c r="N19" i="1"/>
  <c r="G19" i="1" s="1"/>
  <c r="K19" i="1" s="1"/>
  <c r="N20" i="1"/>
  <c r="G20" i="1" s="1"/>
  <c r="K20" i="1" s="1"/>
  <c r="N18" i="1"/>
  <c r="G5" i="1"/>
  <c r="N11" i="1"/>
  <c r="G11" i="1" s="1"/>
  <c r="K11" i="1" s="1"/>
  <c r="N12" i="1"/>
  <c r="G12" i="1" s="1"/>
  <c r="K12" i="1" s="1"/>
  <c r="N13" i="1"/>
  <c r="G13" i="1" s="1"/>
  <c r="K13" i="1" s="1"/>
  <c r="N14" i="1"/>
  <c r="G14" i="1" s="1"/>
  <c r="K14" i="1" s="1"/>
  <c r="N15" i="1"/>
  <c r="G15" i="1" s="1"/>
  <c r="K15" i="1" s="1"/>
  <c r="M24" i="1"/>
  <c r="N6" i="1"/>
  <c r="G6" i="1" s="1"/>
  <c r="K6" i="1" s="1"/>
  <c r="N8" i="1"/>
  <c r="G8" i="1" s="1"/>
  <c r="K8" i="1" s="1"/>
  <c r="N7" i="1"/>
  <c r="G7" i="1" s="1"/>
  <c r="K7" i="1" s="1"/>
  <c r="N9" i="1"/>
  <c r="G9" i="1" s="1"/>
  <c r="K9" i="1" s="1"/>
  <c r="N10" i="1"/>
  <c r="G10" i="1" s="1"/>
  <c r="K10" i="1" s="1"/>
  <c r="G5" i="2" l="1"/>
  <c r="N16" i="2"/>
  <c r="G22" i="2"/>
  <c r="K18" i="2"/>
  <c r="K22" i="2" s="1"/>
  <c r="G18" i="1"/>
  <c r="N21" i="1"/>
  <c r="N16" i="1"/>
  <c r="K5" i="1"/>
  <c r="G16" i="1"/>
  <c r="G16" i="2" l="1"/>
  <c r="K5" i="2"/>
  <c r="K18" i="1"/>
  <c r="K22" i="1" s="1"/>
  <c r="G22" i="1"/>
</calcChain>
</file>

<file path=xl/sharedStrings.xml><?xml version="1.0" encoding="utf-8"?>
<sst xmlns="http://schemas.openxmlformats.org/spreadsheetml/2006/main" count="656" uniqueCount="190">
  <si>
    <t>PREU MÀXIM ADMÈS</t>
  </si>
  <si>
    <t>PREUS OFERTATS</t>
  </si>
  <si>
    <t>PONDERACIÓ</t>
  </si>
  <si>
    <t>PREU PONDERAT</t>
  </si>
  <si>
    <t>€/ut</t>
  </si>
  <si>
    <t>%</t>
  </si>
  <si>
    <t>TOTAL PONDERAT</t>
  </si>
  <si>
    <t>revisió</t>
  </si>
  <si>
    <t>SERVEI MANTENIMENT ELECTROCLORACIONS I ESTACIONS DE CLORACIÓ. TREBALLS PROGRAMATS</t>
  </si>
  <si>
    <t>SERVEI MANTENIMENT ELECTROCLORACIONS I ESTACIONS DE CLORACIÓ. TREBALLS A DEMANDA</t>
  </si>
  <si>
    <r>
      <t xml:space="preserve">Preu unitari de </t>
    </r>
    <r>
      <rPr>
        <b/>
        <sz val="9"/>
        <color rgb="FF000000"/>
        <rFont val="Arial"/>
        <family val="2"/>
      </rPr>
      <t>revisió annual d'estació d'electrocloració tipus A</t>
    </r>
    <r>
      <rPr>
        <sz val="9"/>
        <color indexed="8"/>
        <rFont val="Arial"/>
        <family val="2"/>
      </rPr>
      <t xml:space="preserve"> ( Cota 118 Tarragona ), d'acord a les instruccions tècniques i al criteri de la D.F.dels treballs.  Inclou tots els mitjans, equips, recursos necessaris, així com tota la gestió documental descrita al Plec i annexos. Inclou tots els kits de manteniment i elements fungibles necessaris. Apartats 1,2,1 i 1,3,A) </t>
    </r>
  </si>
  <si>
    <r>
      <t xml:space="preserve">Preu unitari de </t>
    </r>
    <r>
      <rPr>
        <b/>
        <sz val="9"/>
        <color rgb="FF000000"/>
        <rFont val="Arial"/>
        <family val="2"/>
      </rPr>
      <t>revisió annual d'estació d'electrocloració tipus B</t>
    </r>
    <r>
      <rPr>
        <sz val="9"/>
        <color indexed="8"/>
        <rFont val="Arial"/>
        <family val="2"/>
      </rPr>
      <t xml:space="preserve">  (EB 25 Baronia i S.J. Domenys), d'acord a les instruccions tècniques i al criteri de la D.F.dels treballs.  Inclou tots els mitjans, equips, recursos necessaris, així com tota la gestió documental descrita al Plec i annexos. Inclou tots els kits de manteniment i elements fungibles necessaris.Apartats 1,2,1 i 1,3,B)</t>
    </r>
  </si>
  <si>
    <r>
      <t xml:space="preserve">Preu unitari de </t>
    </r>
    <r>
      <rPr>
        <b/>
        <sz val="9"/>
        <color rgb="FF000000"/>
        <rFont val="Arial"/>
        <family val="2"/>
      </rPr>
      <t xml:space="preserve">revisió annual d'estació d'electrocloració tipus C </t>
    </r>
    <r>
      <rPr>
        <sz val="9"/>
        <color indexed="8"/>
        <rFont val="Arial"/>
        <family val="2"/>
      </rPr>
      <t>( EB 4 Perafort, EB 10 Riudoms ), d'acord a les instruccions tècniques i al criteri de la D.F.dels treballs.  Inclou tots els mitjans, equips, recursos necessaris, així com tota la gestió documental descrita al Plec i annexos. Inclou tots els kits de manteniment i elements fungibles necessaris.Apartats 1,2,1 i 1,3,C)</t>
    </r>
  </si>
  <si>
    <r>
      <t xml:space="preserve">Preu unitari de </t>
    </r>
    <r>
      <rPr>
        <b/>
        <sz val="9"/>
        <color rgb="FF000000"/>
        <rFont val="Arial"/>
        <family val="2"/>
      </rPr>
      <t>revisió annual d'estació de dosificació de clor tipus D</t>
    </r>
    <r>
      <rPr>
        <sz val="9"/>
        <color indexed="8"/>
        <rFont val="Arial"/>
        <family val="2"/>
      </rPr>
      <t xml:space="preserve"> ( EB13 Pobla Mafumet, EB 18 Valls ), d'acord a les instruccions tècniques i al criteri de la D.F.dels treballs.  Inclou tots els mitjans, equips, recursos necessaris, així com tota la gestió documental descrita al Plec i annexos. Inclou tots els kits de manteniment i elements fungibles necessaris.Apartats 1,2,1 i 1,3,D)</t>
    </r>
  </si>
  <si>
    <r>
      <t xml:space="preserve">Preu </t>
    </r>
    <r>
      <rPr>
        <b/>
        <sz val="9"/>
        <color rgb="FF000000"/>
        <rFont val="Arial"/>
        <family val="2"/>
      </rPr>
      <t>mensual de d'assistència telefònica i d'assistència urgent in situ</t>
    </r>
    <r>
      <rPr>
        <sz val="9"/>
        <color indexed="8"/>
        <rFont val="Arial"/>
        <family val="2"/>
      </rPr>
      <t>, d'acord a les instruccions tècniques i al criteri de la D.F.dels treballs.  Inclou tots els mitjans, equips, recursos necessaris, així com tota la gestió documental descrita al Plec i annexos. Inclou tots els kits de manteniment i elements fungibles necessaris.Apartats 1,2,3 i 1,3,F). en la quota mensual s'inclouen dues visites annuals a camp per a revisar in-situ un equip en fallada dels relacionats amb aquest Plec que estigui en fallada i que no puguin ser solucionades amb assistència telefònica. S'inclouen fins a tres hores de treball de tècnic a camp un cop arribat a la estació per cada una d'aquestes dues actuacions.</t>
    </r>
  </si>
  <si>
    <t>mes</t>
  </si>
  <si>
    <t xml:space="preserve">Increment màxim sobre el preu de factura dels equips i recanvis necessaris  per dur a terme manteniments de millora i correctius a demanda no recollits expressament en els manteniments anuals d'aquest Plec. </t>
  </si>
  <si>
    <r>
      <t>Preu unitari de re</t>
    </r>
    <r>
      <rPr>
        <b/>
        <sz val="9"/>
        <color rgb="FF000000"/>
        <rFont val="Arial"/>
        <family val="2"/>
      </rPr>
      <t>visió trimestral d'estació de d'electrocloració tipus D</t>
    </r>
    <r>
      <rPr>
        <sz val="9"/>
        <color indexed="8"/>
        <rFont val="Arial"/>
        <family val="2"/>
      </rPr>
      <t xml:space="preserve"> ( EB13 Pobla Mafumet, EB 18 Valls ), d'acord a les instruccions tècniques i al criteri de la D.F.dels treballs.  Inclou tots els mitjans, equips, recursos necessaris, així com tota la gestió documental descrita al Plec i annexos. Inclou tots els elements fungibles i consumibles necessaris.Apartats 1,2,1 i 1,3,D)</t>
    </r>
  </si>
  <si>
    <r>
      <t xml:space="preserve">Preu unitari de </t>
    </r>
    <r>
      <rPr>
        <b/>
        <sz val="9"/>
        <color rgb="FF000000"/>
        <rFont val="Arial"/>
        <family val="2"/>
      </rPr>
      <t>revisió trimestral d'estació d'electrocloració tipus A</t>
    </r>
    <r>
      <rPr>
        <sz val="9"/>
        <color indexed="8"/>
        <rFont val="Arial"/>
        <family val="2"/>
      </rPr>
      <t xml:space="preserve"> ( Cota 118 Tarragona ), d'acord a les instruccions tècniques i al criteri de la D.F.dels treballs.  Inclou tots els mitjans, equips, recursos necessaris, així com tota la gestió documental descrita al Plec i annexos. Inlcou tots els elements fungibles i consumibles necessaris. s'efectuaran tres revisions trimestrals/any/estació.Apartats 1,2,1 i 1,3,A)</t>
    </r>
  </si>
  <si>
    <r>
      <t xml:space="preserve">Preu unitari de </t>
    </r>
    <r>
      <rPr>
        <b/>
        <sz val="9"/>
        <color rgb="FF000000"/>
        <rFont val="Arial"/>
        <family val="2"/>
      </rPr>
      <t>revisió trimestral d'estació d'electrocloració tipus B</t>
    </r>
    <r>
      <rPr>
        <sz val="9"/>
        <color indexed="8"/>
        <rFont val="Arial"/>
        <family val="2"/>
      </rPr>
      <t xml:space="preserve">  (EB 25 Baronia i S.J. Domenys), d'acord a les instruccions tècniques i al criteri de la D.F.dels treballs.  Inclou tots els mitjans, equips, recursos necessaris, així com tota la gestió documental descrita al Plec i annexos. Inlcou tots els elements fungibles i consumibles necessaris. s'efectuaran tres revisions trimestrals/any/estació.Apartats 1,2,1 i 1,3,B)</t>
    </r>
  </si>
  <si>
    <r>
      <t>Preu unitari de r</t>
    </r>
    <r>
      <rPr>
        <b/>
        <sz val="9"/>
        <color rgb="FF000000"/>
        <rFont val="Arial"/>
        <family val="2"/>
      </rPr>
      <t xml:space="preserve">evisió trimestral d'estació d'electrocloració tipus C </t>
    </r>
    <r>
      <rPr>
        <sz val="9"/>
        <color indexed="8"/>
        <rFont val="Arial"/>
        <family val="2"/>
      </rPr>
      <t>( EB 4 Perafort, EB 10 Riudoms ), d'acord a les instruccions tècniques i al criteri de la D.F.dels treballs.  Inclou tots els mitjans, equips, recursos necessaris, així com tota la gestió documental descrita al Plec i annexos. Inlcou tots els elements fungibles i consumibles necessaris. s'efectuaran tres revisions trimestrals/any/estació.Apartats 1,2,1 i 1,3,C)</t>
    </r>
  </si>
  <si>
    <r>
      <t>Preu unitari de</t>
    </r>
    <r>
      <rPr>
        <b/>
        <sz val="9"/>
        <color rgb="FF000000"/>
        <rFont val="Arial"/>
        <family val="2"/>
      </rPr>
      <t xml:space="preserve"> revisió annual d'estació de dosificació de clor tipus E</t>
    </r>
    <r>
      <rPr>
        <sz val="9"/>
        <color indexed="8"/>
        <rFont val="Arial"/>
        <family val="2"/>
      </rPr>
      <t xml:space="preserve"> ( EB 1 L'Ampolla i emergència L'Ampolla ), d'acord a les instruccions tècniques i al criteri de la D.F.dels treballs.  Inclou tots els mitjans, equips, recursos necessaris, així com tota la gestió documental descrita al Plec i annexos. Inclou tots els kits de manteniment i elements fungibles necessaris.Apartats 1,2,1 i 1,3,E)</t>
    </r>
  </si>
  <si>
    <r>
      <t>Preu unitari de</t>
    </r>
    <r>
      <rPr>
        <b/>
        <sz val="9"/>
        <color rgb="FF000000"/>
        <rFont val="Arial"/>
        <family val="2"/>
      </rPr>
      <t xml:space="preserve"> revisió trimestarl d'estació de dosificació de clor tipus E</t>
    </r>
    <r>
      <rPr>
        <sz val="9"/>
        <color indexed="8"/>
        <rFont val="Arial"/>
        <family val="2"/>
      </rPr>
      <t xml:space="preserve"> ( EB 1 L'Ampolla i emergència L'Ampolla ), d'acord a les instruccions tècniques i al criteri de la D.F.dels treballs.  Inclou tots els mitjans, equips, recursos necessaris, així com tota la gestió documental descrita al Plec i annexos. Inclou tots els elements fungibles i consumibles necessaris.Apartats 1,2,1 i 1,3,E)</t>
    </r>
  </si>
  <si>
    <t>Hora de treball de tècnic especialista en instal.lacions d'electrocloració i estacions de cloració per treballs de reparació o millora. Inclou tots els mitjans, eines, equips, recursos necessaris, així com tota la gestió documental descrita al Plec i annexos. Horari establert entre 06h i 22h. Apartats 1,2,1 i 1,3,E). Apartats 1.2.2 i 1.3.F un cop superades les tres hores de treball a camp per actuació o superades les dues actuacions/any incloses.</t>
  </si>
  <si>
    <t xml:space="preserve">Hora de treball de tècnic especialista en instal.lacions d'electrocloració i estacions de cloració per treballs de reparació o millora. Inclou tots els mitjans, eines, equips, recursos necessaris, així com tota la gestió documental descrita al Plec i annexos. Horari establert entre 22h i 06h. Apartats 1,2,3 i 1,2,4. Pel apartat 1,2,4 un cop superades les tres hores de treball a camp per actuació o superades les dues actuacions/any incloses. </t>
  </si>
  <si>
    <t>Durada inicial</t>
  </si>
  <si>
    <t>Pròrroga 1</t>
  </si>
  <si>
    <t>Pròrroga 2</t>
  </si>
  <si>
    <t>Prestació</t>
  </si>
  <si>
    <t>Fixe</t>
  </si>
  <si>
    <t>Variable</t>
  </si>
  <si>
    <t>Treballs planificats i rutinaris (part fixa)</t>
  </si>
  <si>
    <t>Apartat PPT</t>
  </si>
  <si>
    <t>3.3.1.1</t>
  </si>
  <si>
    <t>Subtotal</t>
  </si>
  <si>
    <t>Treballs a demanda (part variable)</t>
  </si>
  <si>
    <t>3.3.2.1</t>
  </si>
  <si>
    <t>Total</t>
  </si>
  <si>
    <t>Periode</t>
  </si>
  <si>
    <t>Mà d'obra</t>
  </si>
  <si>
    <t>Preu</t>
  </si>
  <si>
    <t>Total any 1</t>
  </si>
  <si>
    <t>Total any 2</t>
  </si>
  <si>
    <t>Total any 3</t>
  </si>
  <si>
    <t>Total any 4</t>
  </si>
  <si>
    <t>Total any 5</t>
  </si>
  <si>
    <t>Despesa estimada</t>
  </si>
  <si>
    <t>Unitats anuals</t>
  </si>
  <si>
    <t xml:space="preserve">Durada inicial </t>
  </si>
  <si>
    <t>Anualitat</t>
  </si>
  <si>
    <t>Marca</t>
  </si>
  <si>
    <t>Model</t>
  </si>
  <si>
    <t>Potència</t>
  </si>
  <si>
    <t>Nº sèrie</t>
  </si>
  <si>
    <t>RIELLO</t>
  </si>
  <si>
    <t>20KVA</t>
  </si>
  <si>
    <t>MU46UT413840002</t>
  </si>
  <si>
    <t>30KVA</t>
  </si>
  <si>
    <t>MST 125</t>
  </si>
  <si>
    <t xml:space="preserve">AM44UT014970001 </t>
  </si>
  <si>
    <t>MST 160</t>
  </si>
  <si>
    <t>AM42UP658520001</t>
  </si>
  <si>
    <t>ALTERVAC</t>
  </si>
  <si>
    <t>A01247100194</t>
  </si>
  <si>
    <t>MPT 20</t>
  </si>
  <si>
    <t>MPT 30</t>
  </si>
  <si>
    <t>AL25UT748020001</t>
  </si>
  <si>
    <t>125 KVA</t>
  </si>
  <si>
    <t>160 KVA</t>
  </si>
  <si>
    <t>AC180/30</t>
  </si>
  <si>
    <t>180 KVA</t>
  </si>
  <si>
    <t>3.3.1.2</t>
  </si>
  <si>
    <t>Bateries</t>
  </si>
  <si>
    <t xml:space="preserve">Model </t>
  </si>
  <si>
    <t xml:space="preserve">Condensador AC </t>
  </si>
  <si>
    <t>Condensador DC</t>
  </si>
  <si>
    <t>Ventiladors</t>
  </si>
  <si>
    <t>Model Unitats</t>
  </si>
  <si>
    <t>CSB GP12400 40Ah</t>
  </si>
  <si>
    <t>XP12V 2500 40Ah</t>
  </si>
  <si>
    <t>XP12V 3000 100Ah</t>
  </si>
  <si>
    <t>UPower UP100-12 100Ah</t>
  </si>
  <si>
    <t>Pròrroga 3</t>
  </si>
  <si>
    <t>C AC MPT20</t>
  </si>
  <si>
    <t>C AC MPT30</t>
  </si>
  <si>
    <t>C AC MPT125</t>
  </si>
  <si>
    <t>C AC MPT160</t>
  </si>
  <si>
    <t>C DC MPT20</t>
  </si>
  <si>
    <t>C DC MPT30</t>
  </si>
  <si>
    <t>C DC MPT125</t>
  </si>
  <si>
    <t>C DC MPT160</t>
  </si>
  <si>
    <t>Preu revisió anual màxim</t>
  </si>
  <si>
    <t>Ventilador MPT20</t>
  </si>
  <si>
    <t>Ventilador MPT30</t>
  </si>
  <si>
    <t>Ventilador MPT125</t>
  </si>
  <si>
    <t>Ventilador MPT160</t>
  </si>
  <si>
    <t>Ventilador AC180/30</t>
  </si>
  <si>
    <t>C DC AC180/30</t>
  </si>
  <si>
    <t>Tècnic qualificat (horari CA) → 8:00h - 18:00h</t>
  </si>
  <si>
    <t>Tècnic qualificat (fora horari CAT) → 18:00h - 22:00h</t>
  </si>
  <si>
    <t>6R_01502006-D Capacitor -   50µF 250Vac 50x103   (TDK)</t>
  </si>
  <si>
    <t>6R_01502010-B Capacitor -   50µF 250Vac 25A 5% -  screw (KMT)</t>
  </si>
  <si>
    <t> 6R_01502006-D Capacitor -   50µF 250Vac 50x103   (TDK)</t>
  </si>
  <si>
    <t>6R_0302010311Capacitor -   50uF 250Vac FILM screw M6  (DCT)</t>
  </si>
  <si>
    <t>6R_0302010312 Capacitor -   50uF 330Vac FILM screw M6  (DCT)</t>
  </si>
  <si>
    <t>6R_0302010288 Capacitor -  200µF 250Vac/400Vdc MKP screw  (KMT)</t>
  </si>
  <si>
    <t>6R_0302010312  Capacitor -   50uF 330Vac FILM screw M6  (DCT)</t>
  </si>
  <si>
    <t>6R_0302010284  Capacitor -  100µF 400V MKP screw  (DCT)</t>
  </si>
  <si>
    <t>6R_0302010313  Capacitor -  150uF 250Vac FILM screw M6  (DCT)</t>
  </si>
  <si>
    <t>6R_SA2120-01F MPS Global Power Supply Card</t>
  </si>
  <si>
    <t>6R_01528205-B Capacitor Elect. -  4700µF 350Vdc    (KMT)</t>
  </si>
  <si>
    <t>6R_0303010214-D Capacitor Elect. -  6800µF 350Vdc   (TDK)</t>
  </si>
  <si>
    <t>6R_0303010258 Capacitor Elect. -  6800µF 450V 76x143 N  (TDK)</t>
  </si>
  <si>
    <t>6R_SU0208-02A DC Capacitors Boost Card MST 160</t>
  </si>
  <si>
    <t>6R_SU0217-02A  DC Capacitors Inv Card MST 160</t>
  </si>
  <si>
    <t>6R_02526004 Fan - 230V  119x119x38  Papst</t>
  </si>
  <si>
    <t>0606020039 Fan -  12Vdc  92x92x32 NMB3612KL-04W-B50</t>
  </si>
  <si>
    <t>6R_0606020219-S Fan -  24Vdc 120x120x38 - (DLT)</t>
  </si>
  <si>
    <t>6R_0606020222-S Fan -  24Vdc 80x80x25 - ER - (DLT)</t>
  </si>
  <si>
    <t>Ut./equip</t>
  </si>
  <si>
    <t>6R_0606020317 Fan -  24Vdc 120x120x38 (MST 160-200)</t>
  </si>
  <si>
    <t>6R_0606020368 Fan -  24Vdc  92x92x25 (with cables)</t>
  </si>
  <si>
    <t xml:space="preserve">C AC AC180/30 </t>
  </si>
  <si>
    <t>Fabricant</t>
  </si>
  <si>
    <t>Ítem</t>
  </si>
  <si>
    <t>Condensador AC</t>
  </si>
  <si>
    <t>Ventilador</t>
  </si>
  <si>
    <t>AC 180/30</t>
  </si>
  <si>
    <t>Model UPS</t>
  </si>
  <si>
    <t>Preu total</t>
  </si>
  <si>
    <t>Potencia</t>
  </si>
  <si>
    <t>Equips totals</t>
  </si>
  <si>
    <t>Tècnic qualificat (fora horari CAT) → nocturns/festiu</t>
  </si>
  <si>
    <t>Manteniment correctiu (mà d'obra)</t>
  </si>
  <si>
    <t>Manteniment correctiu (material)</t>
  </si>
  <si>
    <t>Manteniment preventiu anual/unitat equip UPS Altervac (&gt;160KVA)</t>
  </si>
  <si>
    <t>Manteniment preventiu anual/unitat equip UPS Riello (&gt;30KVA i &lt;=160KVA)</t>
  </si>
  <si>
    <t>Manteniment preventiu anual/unitat equip UPS Riello (&lt;=30KVA)</t>
  </si>
  <si>
    <t>Lot</t>
  </si>
  <si>
    <t>Substitució elements segons planificació fabricant Altervac</t>
  </si>
  <si>
    <t>Substitució elements segons planificació fabricant Riello</t>
  </si>
  <si>
    <t>Total hores anuals previstes Lot 1</t>
  </si>
  <si>
    <t>Total hores anuals previstes Lot 2</t>
  </si>
  <si>
    <t>Pressupost total Lot 1</t>
  </si>
  <si>
    <t>Pressupost total Lot 2</t>
  </si>
  <si>
    <t>Lot 1</t>
  </si>
  <si>
    <t>Lot 2</t>
  </si>
  <si>
    <t>Segons fulla "Part fixa (recanvis)</t>
  </si>
  <si>
    <t>Referència conjunt</t>
  </si>
  <si>
    <t>Ref. fabricant conjunt</t>
  </si>
  <si>
    <t>SERVEI MANTENIMENT PREVENTIU</t>
  </si>
  <si>
    <t>SUBMINISTRAMENT MATERIAL</t>
  </si>
  <si>
    <t>Preu ofert</t>
  </si>
  <si>
    <t>Preu anual ofert</t>
  </si>
  <si>
    <t>Preu màxim</t>
  </si>
  <si>
    <t>Només ofertar als lots que el licitador es presenti.</t>
  </si>
  <si>
    <t>MÀ D'OBRA</t>
  </si>
  <si>
    <t>Baixa mitja Lot 1</t>
  </si>
  <si>
    <t>Baixa mitja Lot 2</t>
  </si>
  <si>
    <t>Preu anual màxim</t>
  </si>
  <si>
    <t>Manteniment preventiu equips Riello</t>
  </si>
  <si>
    <t>PREU SERVEI MANTENIMENT PREVENTIU</t>
  </si>
  <si>
    <t>PREU MÀ D'OBRA</t>
  </si>
  <si>
    <t>PREU SUBMINISTRAMENT MATERIAL</t>
  </si>
  <si>
    <t>3.3.1.3 i 3.3.2.1</t>
  </si>
  <si>
    <t xml:space="preserve"> 3.3.1.3 i 3.3.2.1</t>
  </si>
  <si>
    <t>Caselles fixes</t>
  </si>
  <si>
    <t>Caselles a omplir pels licitadors</t>
  </si>
  <si>
    <t>Caselles calculades automaticament</t>
  </si>
  <si>
    <t>CÀLCUL PRESSUPOST</t>
  </si>
  <si>
    <t>CÀLCUL PART VARIABLE (MANTENIMENT CORRECTIU)</t>
  </si>
  <si>
    <t>CÀLCUL PART VARIABLE (SERVEI MANTENIMENT PREVENTIU + SUBSTITUCIÓ RECANVIS)</t>
  </si>
  <si>
    <t>Preu licitació</t>
  </si>
  <si>
    <t>COMPOSICIÓ I PREUS UNITARIS</t>
  </si>
  <si>
    <t>Preu unitari conjunt</t>
  </si>
  <si>
    <t>Condensador AC equip AC18/30 Altervac</t>
  </si>
  <si>
    <t>Condensador DC equip AC18/30 Altervac</t>
  </si>
  <si>
    <t>Venitlador equip AC18/30 Altervac</t>
  </si>
  <si>
    <t>Unitats manteniment</t>
  </si>
  <si>
    <t>&lt;= 1 unitat</t>
  </si>
  <si>
    <t>&gt;3 unitats i &lt;=5 unitats</t>
  </si>
  <si>
    <t>&gt;5 unitats</t>
  </si>
  <si>
    <t>EXPERIÈNCIA MANTENIMENT UPS</t>
  </si>
  <si>
    <t>Marcar amb una "x"</t>
  </si>
  <si>
    <t>Total fix Lot 1</t>
  </si>
  <si>
    <t>Total fix Lot 2</t>
  </si>
  <si>
    <t>Servei de manteniment dels equips UPS del CAT</t>
  </si>
  <si>
    <t>PROPOSTA CRITERIS AUTOMÀTICS LICITADORS</t>
  </si>
  <si>
    <t>Total mà d'obra Lot 2</t>
  </si>
  <si>
    <t>Total mà d'obra Lot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</si>
</sst>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  <numFmt numFmtId="165" formatCode="0.0%"/>
    <numFmt numFmtId="166" formatCode="#,##0.00\ &quot;€&quot;"/>
    <numFmt numFmtId="167" formatCode="#,##0.00\ &quot;€/ut&quot;"/>
    <numFmt numFmtId="168" formatCode="#,##0.00\ &quot;€/h&quot;"/>
    <numFmt numFmtId="169" formatCode="#,##0.00\ &quot;€/u&quot;"/>
    <numFmt numFmtId="170" formatCode="#,##0&quot;u&quot;"/>
    <numFmt numFmtId="171" formatCode="#,##0\ &quot;h&quot;"/>
  </numFmts>
  <fonts count="2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indexed="8"/>
      <name val="Arial"/>
      <family val="2"/>
    </font>
    <font>
      <b/>
      <sz val="9"/>
      <color rgb="FF000000"/>
      <name val="Arial"/>
      <family val="2"/>
    </font>
    <font>
      <sz val="10"/>
      <name val="Arial"/>
    </font>
    <font>
      <sz val="10"/>
      <color theme="1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0"/>
      <color rgb="FF000000"/>
      <name val="Arial"/>
      <family val="2"/>
    </font>
    <font>
      <sz val="10"/>
      <name val="Times New Roman"/>
      <family val="1"/>
    </font>
    <font>
      <sz val="8"/>
      <name val="Arial"/>
    </font>
    <font>
      <sz val="9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u/>
      <sz val="10"/>
      <name val="Arial"/>
      <family val="2"/>
    </font>
    <font>
      <i/>
      <sz val="9"/>
      <name val="Calibri"/>
      <family val="2"/>
    </font>
    <font>
      <b/>
      <u/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A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0"/>
    <xf numFmtId="44" fontId="10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" fillId="0" borderId="0"/>
  </cellStyleXfs>
  <cellXfs count="229">
    <xf numFmtId="0" fontId="0" fillId="0" borderId="0" xfId="0"/>
    <xf numFmtId="0" fontId="2" fillId="0" borderId="0" xfId="2"/>
    <xf numFmtId="10" fontId="4" fillId="2" borderId="3" xfId="3" applyNumberFormat="1" applyFont="1" applyFill="1" applyBorder="1" applyAlignment="1">
      <alignment horizontal="center" vertical="center" wrapText="1"/>
    </xf>
    <xf numFmtId="0" fontId="4" fillId="3" borderId="0" xfId="3" applyFont="1" applyFill="1" applyAlignment="1">
      <alignment vertical="center"/>
    </xf>
    <xf numFmtId="0" fontId="2" fillId="0" borderId="0" xfId="2" applyAlignment="1">
      <alignment horizontal="center"/>
    </xf>
    <xf numFmtId="0" fontId="2" fillId="0" borderId="0" xfId="2" applyAlignment="1">
      <alignment horizontal="right"/>
    </xf>
    <xf numFmtId="10" fontId="4" fillId="3" borderId="3" xfId="3" applyNumberFormat="1" applyFont="1" applyFill="1" applyBorder="1" applyAlignment="1">
      <alignment vertical="center" wrapText="1"/>
    </xf>
    <xf numFmtId="164" fontId="5" fillId="3" borderId="1" xfId="3" applyNumberFormat="1" applyFont="1" applyFill="1" applyBorder="1" applyAlignment="1" applyProtection="1">
      <alignment horizontal="right" vertical="center"/>
      <protection locked="0"/>
    </xf>
    <xf numFmtId="4" fontId="5" fillId="3" borderId="2" xfId="3" applyNumberFormat="1" applyFont="1" applyFill="1" applyBorder="1" applyAlignment="1">
      <alignment vertical="center"/>
    </xf>
    <xf numFmtId="0" fontId="6" fillId="4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0" fontId="4" fillId="3" borderId="4" xfId="3" applyNumberFormat="1" applyFont="1" applyFill="1" applyBorder="1" applyAlignment="1">
      <alignment vertical="center" wrapText="1"/>
    </xf>
    <xf numFmtId="164" fontId="5" fillId="3" borderId="5" xfId="3" applyNumberFormat="1" applyFont="1" applyFill="1" applyBorder="1" applyAlignment="1" applyProtection="1">
      <alignment horizontal="right" vertical="center"/>
      <protection locked="0"/>
    </xf>
    <xf numFmtId="4" fontId="5" fillId="3" borderId="6" xfId="3" applyNumberFormat="1" applyFont="1" applyFill="1" applyBorder="1" applyAlignment="1">
      <alignment vertical="center"/>
    </xf>
    <xf numFmtId="164" fontId="0" fillId="0" borderId="0" xfId="0" applyNumberFormat="1"/>
    <xf numFmtId="2" fontId="4" fillId="6" borderId="7" xfId="3" applyNumberFormat="1" applyFont="1" applyFill="1" applyBorder="1" applyAlignment="1">
      <alignment horizontal="center" vertical="center"/>
    </xf>
    <xf numFmtId="0" fontId="4" fillId="3" borderId="0" xfId="3" applyFont="1" applyFill="1" applyAlignment="1">
      <alignment horizontal="center" vertical="center"/>
    </xf>
    <xf numFmtId="0" fontId="4" fillId="3" borderId="0" xfId="3" applyFont="1" applyFill="1" applyAlignment="1">
      <alignment horizontal="right" vertical="center"/>
    </xf>
    <xf numFmtId="164" fontId="5" fillId="3" borderId="8" xfId="3" applyNumberFormat="1" applyFont="1" applyFill="1" applyBorder="1" applyAlignment="1" applyProtection="1">
      <alignment horizontal="right" vertical="center"/>
      <protection locked="0"/>
    </xf>
    <xf numFmtId="4" fontId="5" fillId="3" borderId="9" xfId="3" applyNumberFormat="1" applyFont="1" applyFill="1" applyBorder="1" applyAlignment="1">
      <alignment vertical="center"/>
    </xf>
    <xf numFmtId="2" fontId="4" fillId="6" borderId="10" xfId="3" applyNumberFormat="1" applyFont="1" applyFill="1" applyBorder="1" applyAlignment="1">
      <alignment horizontal="center" vertical="center"/>
    </xf>
    <xf numFmtId="10" fontId="4" fillId="3" borderId="11" xfId="3" applyNumberFormat="1" applyFont="1" applyFill="1" applyBorder="1" applyAlignment="1">
      <alignment vertical="center" wrapText="1"/>
    </xf>
    <xf numFmtId="164" fontId="5" fillId="3" borderId="12" xfId="3" applyNumberFormat="1" applyFont="1" applyFill="1" applyBorder="1" applyAlignment="1" applyProtection="1">
      <alignment horizontal="right" vertical="center"/>
      <protection locked="0"/>
    </xf>
    <xf numFmtId="4" fontId="5" fillId="3" borderId="13" xfId="3" applyNumberFormat="1" applyFont="1" applyFill="1" applyBorder="1" applyAlignment="1">
      <alignment vertical="center"/>
    </xf>
    <xf numFmtId="2" fontId="4" fillId="6" borderId="14" xfId="3" applyNumberFormat="1" applyFont="1" applyFill="1" applyBorder="1" applyAlignment="1">
      <alignment horizontal="center" vertical="center"/>
    </xf>
    <xf numFmtId="10" fontId="4" fillId="3" borderId="0" xfId="3" applyNumberFormat="1" applyFont="1" applyFill="1" applyAlignment="1">
      <alignment vertical="center" wrapText="1"/>
    </xf>
    <xf numFmtId="164" fontId="5" fillId="3" borderId="0" xfId="3" applyNumberFormat="1" applyFont="1" applyFill="1" applyAlignment="1" applyProtection="1">
      <alignment horizontal="right" vertical="center"/>
      <protection locked="0"/>
    </xf>
    <xf numFmtId="4" fontId="5" fillId="3" borderId="0" xfId="3" applyNumberFormat="1" applyFont="1" applyFill="1" applyAlignment="1">
      <alignment vertical="center"/>
    </xf>
    <xf numFmtId="164" fontId="4" fillId="3" borderId="0" xfId="3" applyNumberFormat="1" applyFont="1" applyFill="1" applyAlignment="1">
      <alignment vertical="center"/>
    </xf>
    <xf numFmtId="165" fontId="0" fillId="0" borderId="0" xfId="1" applyNumberFormat="1" applyFont="1" applyAlignment="1">
      <alignment horizontal="center"/>
    </xf>
    <xf numFmtId="9" fontId="4" fillId="3" borderId="0" xfId="1" applyFont="1" applyFill="1" applyBorder="1" applyAlignment="1">
      <alignment horizontal="center" vertical="center"/>
    </xf>
    <xf numFmtId="2" fontId="4" fillId="5" borderId="3" xfId="3" applyNumberFormat="1" applyFont="1" applyFill="1" applyBorder="1" applyAlignment="1">
      <alignment horizontal="center" vertical="center"/>
    </xf>
    <xf numFmtId="0" fontId="5" fillId="3" borderId="12" xfId="3" applyFont="1" applyFill="1" applyBorder="1" applyAlignment="1" applyProtection="1">
      <alignment horizontal="right" vertical="center"/>
      <protection locked="0"/>
    </xf>
    <xf numFmtId="165" fontId="0" fillId="0" borderId="0" xfId="0" applyNumberFormat="1"/>
    <xf numFmtId="165" fontId="0" fillId="0" borderId="7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164" fontId="2" fillId="0" borderId="0" xfId="2" applyNumberFormat="1" applyAlignment="1">
      <alignment horizontal="center"/>
    </xf>
    <xf numFmtId="10" fontId="2" fillId="0" borderId="0" xfId="2" applyNumberFormat="1" applyAlignment="1">
      <alignment horizontal="right"/>
    </xf>
    <xf numFmtId="10" fontId="0" fillId="0" borderId="0" xfId="0" applyNumberFormat="1"/>
    <xf numFmtId="164" fontId="4" fillId="3" borderId="0" xfId="3" applyNumberFormat="1" applyFont="1" applyFill="1" applyAlignment="1">
      <alignment horizontal="center" vertical="center"/>
    </xf>
    <xf numFmtId="10" fontId="4" fillId="3" borderId="0" xfId="3" applyNumberFormat="1" applyFont="1" applyFill="1" applyAlignment="1">
      <alignment horizontal="center" vertical="center"/>
    </xf>
    <xf numFmtId="164" fontId="0" fillId="7" borderId="0" xfId="0" applyNumberFormat="1" applyFill="1"/>
    <xf numFmtId="164" fontId="4" fillId="7" borderId="0" xfId="3" applyNumberFormat="1" applyFont="1" applyFill="1" applyAlignment="1">
      <alignment horizontal="center" vertical="center"/>
    </xf>
    <xf numFmtId="164" fontId="2" fillId="0" borderId="0" xfId="2" applyNumberFormat="1"/>
    <xf numFmtId="0" fontId="2" fillId="0" borderId="0" xfId="0" applyFont="1"/>
    <xf numFmtId="0" fontId="5" fillId="0" borderId="0" xfId="3" applyFont="1" applyAlignment="1">
      <alignment vertical="center"/>
    </xf>
    <xf numFmtId="164" fontId="5" fillId="0" borderId="0" xfId="3" applyNumberFormat="1" applyFont="1" applyAlignment="1" applyProtection="1">
      <alignment horizontal="right" vertical="center"/>
      <protection locked="0"/>
    </xf>
    <xf numFmtId="164" fontId="2" fillId="0" borderId="0" xfId="2" applyNumberFormat="1" applyAlignment="1">
      <alignment horizontal="center" vertical="center"/>
    </xf>
    <xf numFmtId="10" fontId="5" fillId="0" borderId="0" xfId="3" applyNumberFormat="1" applyFont="1" applyAlignment="1">
      <alignment vertical="center" wrapText="1"/>
    </xf>
    <xf numFmtId="0" fontId="5" fillId="0" borderId="0" xfId="3" applyFont="1" applyAlignment="1">
      <alignment horizontal="center" vertical="center"/>
    </xf>
    <xf numFmtId="10" fontId="5" fillId="0" borderId="0" xfId="3" applyNumberFormat="1" applyFont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2" applyAlignment="1">
      <alignment vertical="center"/>
    </xf>
    <xf numFmtId="10" fontId="2" fillId="0" borderId="0" xfId="2" applyNumberFormat="1" applyAlignment="1">
      <alignment horizontal="right" vertical="center"/>
    </xf>
    <xf numFmtId="4" fontId="5" fillId="0" borderId="0" xfId="3" applyNumberFormat="1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10" fontId="2" fillId="0" borderId="0" xfId="0" applyNumberFormat="1" applyFont="1" applyAlignment="1">
      <alignment vertical="center"/>
    </xf>
    <xf numFmtId="0" fontId="15" fillId="4" borderId="15" xfId="0" applyFont="1" applyFill="1" applyBorder="1" applyAlignment="1">
      <alignment horizontal="center" vertical="center" wrapText="1"/>
    </xf>
    <xf numFmtId="0" fontId="16" fillId="0" borderId="0" xfId="0" applyFont="1"/>
    <xf numFmtId="0" fontId="14" fillId="0" borderId="0" xfId="5" applyAlignment="1">
      <alignment horizontal="justify" vertical="center"/>
    </xf>
    <xf numFmtId="44" fontId="8" fillId="0" borderId="0" xfId="4" applyFont="1" applyFill="1" applyBorder="1" applyAlignment="1">
      <alignment horizontal="center" vertical="center"/>
    </xf>
    <xf numFmtId="0" fontId="15" fillId="4" borderId="17" xfId="0" applyFont="1" applyFill="1" applyBorder="1" applyAlignment="1">
      <alignment horizontal="center" vertical="center" wrapText="1"/>
    </xf>
    <xf numFmtId="10" fontId="8" fillId="4" borderId="15" xfId="3" applyNumberFormat="1" applyFont="1" applyFill="1" applyBorder="1" applyAlignment="1">
      <alignment horizontal="center" vertical="center" wrapText="1"/>
    </xf>
    <xf numFmtId="164" fontId="8" fillId="4" borderId="15" xfId="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9" fillId="0" borderId="0" xfId="0" applyFont="1" applyAlignment="1">
      <alignment vertical="center"/>
    </xf>
    <xf numFmtId="170" fontId="2" fillId="0" borderId="15" xfId="4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8" fillId="0" borderId="0" xfId="3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 wrapText="1"/>
    </xf>
    <xf numFmtId="0" fontId="6" fillId="8" borderId="15" xfId="0" applyFont="1" applyFill="1" applyBorder="1" applyAlignment="1">
      <alignment horizontal="center" vertical="center"/>
    </xf>
    <xf numFmtId="8" fontId="19" fillId="0" borderId="0" xfId="0" applyNumberFormat="1" applyFont="1" applyAlignment="1">
      <alignment horizontal="right" vertical="center" wrapText="1"/>
    </xf>
    <xf numFmtId="8" fontId="5" fillId="0" borderId="0" xfId="3" applyNumberFormat="1" applyFont="1" applyAlignment="1">
      <alignment vertical="center"/>
    </xf>
    <xf numFmtId="0" fontId="18" fillId="0" borderId="0" xfId="6" applyFont="1" applyAlignment="1">
      <alignment horizontal="center" vertical="center"/>
    </xf>
    <xf numFmtId="0" fontId="18" fillId="6" borderId="0" xfId="6" applyFont="1" applyFill="1" applyAlignment="1">
      <alignment horizontal="center" vertical="center"/>
    </xf>
    <xf numFmtId="0" fontId="20" fillId="0" borderId="0" xfId="8" applyFont="1"/>
    <xf numFmtId="0" fontId="1" fillId="0" borderId="0" xfId="8"/>
    <xf numFmtId="0" fontId="7" fillId="9" borderId="15" xfId="6" applyFont="1" applyFill="1" applyBorder="1" applyAlignment="1">
      <alignment horizontal="center" vertical="center"/>
    </xf>
    <xf numFmtId="164" fontId="8" fillId="4" borderId="17" xfId="3" applyNumberFormat="1" applyFont="1" applyFill="1" applyBorder="1" applyAlignment="1" applyProtection="1">
      <alignment horizontal="center" vertical="center" wrapText="1"/>
      <protection locked="0"/>
    </xf>
    <xf numFmtId="167" fontId="5" fillId="0" borderId="21" xfId="3" applyNumberFormat="1" applyFont="1" applyBorder="1" applyAlignment="1" applyProtection="1">
      <alignment horizontal="center" vertical="center"/>
      <protection locked="0"/>
    </xf>
    <xf numFmtId="0" fontId="6" fillId="0" borderId="0" xfId="2" applyFont="1" applyAlignment="1">
      <alignment vertical="center"/>
    </xf>
    <xf numFmtId="0" fontId="2" fillId="0" borderId="21" xfId="2" applyBorder="1" applyAlignment="1">
      <alignment horizontal="center" vertical="center"/>
    </xf>
    <xf numFmtId="10" fontId="13" fillId="0" borderId="21" xfId="3" applyNumberFormat="1" applyFont="1" applyBorder="1" applyAlignment="1">
      <alignment vertical="center" wrapText="1"/>
    </xf>
    <xf numFmtId="10" fontId="13" fillId="0" borderId="21" xfId="3" applyNumberFormat="1" applyFont="1" applyBorder="1" applyAlignment="1">
      <alignment horizontal="center" vertical="center" wrapText="1"/>
    </xf>
    <xf numFmtId="0" fontId="6" fillId="0" borderId="21" xfId="2" applyFont="1" applyBorder="1" applyAlignment="1">
      <alignment vertical="center"/>
    </xf>
    <xf numFmtId="1" fontId="8" fillId="4" borderId="15" xfId="3" applyNumberFormat="1" applyFont="1" applyFill="1" applyBorder="1" applyAlignment="1" applyProtection="1">
      <alignment horizontal="center" vertical="center" wrapText="1"/>
      <protection locked="0"/>
    </xf>
    <xf numFmtId="4" fontId="8" fillId="3" borderId="1" xfId="3" applyNumberFormat="1" applyFont="1" applyFill="1" applyBorder="1" applyAlignment="1">
      <alignment horizontal="center" vertical="center"/>
    </xf>
    <xf numFmtId="4" fontId="8" fillId="3" borderId="2" xfId="3" applyNumberFormat="1" applyFont="1" applyFill="1" applyBorder="1" applyAlignment="1">
      <alignment horizontal="center" vertical="center"/>
    </xf>
    <xf numFmtId="164" fontId="4" fillId="2" borderId="1" xfId="3" applyNumberFormat="1" applyFont="1" applyFill="1" applyBorder="1" applyAlignment="1" applyProtection="1">
      <alignment horizontal="center" vertical="center"/>
      <protection locked="0"/>
    </xf>
    <xf numFmtId="164" fontId="4" fillId="2" borderId="2" xfId="3" applyNumberFormat="1" applyFont="1" applyFill="1" applyBorder="1" applyAlignment="1" applyProtection="1">
      <alignment horizontal="center" vertical="center"/>
      <protection locked="0"/>
    </xf>
    <xf numFmtId="0" fontId="6" fillId="8" borderId="15" xfId="0" applyFont="1" applyFill="1" applyBorder="1" applyAlignment="1">
      <alignment horizontal="center" vertical="center"/>
    </xf>
    <xf numFmtId="0" fontId="6" fillId="8" borderId="16" xfId="0" applyFont="1" applyFill="1" applyBorder="1" applyAlignment="1">
      <alignment horizontal="center" vertical="center"/>
    </xf>
    <xf numFmtId="0" fontId="6" fillId="8" borderId="20" xfId="0" applyFont="1" applyFill="1" applyBorder="1" applyAlignment="1">
      <alignment horizontal="center" vertical="center"/>
    </xf>
    <xf numFmtId="1" fontId="8" fillId="4" borderId="16" xfId="3" applyNumberFormat="1" applyFont="1" applyFill="1" applyBorder="1" applyAlignment="1" applyProtection="1">
      <alignment horizontal="center" vertical="center" wrapText="1"/>
      <protection locked="0"/>
    </xf>
    <xf numFmtId="1" fontId="8" fillId="4" borderId="20" xfId="3" applyNumberFormat="1" applyFont="1" applyFill="1" applyBorder="1" applyAlignment="1" applyProtection="1">
      <alignment horizontal="center" vertical="center" wrapText="1"/>
      <protection locked="0"/>
    </xf>
    <xf numFmtId="0" fontId="15" fillId="4" borderId="16" xfId="0" applyFont="1" applyFill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6" fillId="8" borderId="21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 wrapText="1"/>
    </xf>
    <xf numFmtId="0" fontId="21" fillId="0" borderId="0" xfId="0" applyFont="1"/>
    <xf numFmtId="0" fontId="6" fillId="10" borderId="0" xfId="0" applyFont="1" applyFill="1" applyAlignment="1">
      <alignment horizontal="center"/>
    </xf>
    <xf numFmtId="0" fontId="22" fillId="0" borderId="0" xfId="2" applyFont="1" applyFill="1" applyAlignment="1"/>
    <xf numFmtId="0" fontId="2" fillId="9" borderId="17" xfId="2" applyFill="1" applyBorder="1" applyAlignment="1">
      <alignment horizontal="center" vertical="center"/>
    </xf>
    <xf numFmtId="10" fontId="13" fillId="9" borderId="16" xfId="3" applyNumberFormat="1" applyFont="1" applyFill="1" applyBorder="1" applyAlignment="1">
      <alignment vertical="center" wrapText="1"/>
    </xf>
    <xf numFmtId="10" fontId="13" fillId="9" borderId="17" xfId="3" applyNumberFormat="1" applyFont="1" applyFill="1" applyBorder="1" applyAlignment="1">
      <alignment horizontal="center" vertical="center" wrapText="1"/>
    </xf>
    <xf numFmtId="167" fontId="5" fillId="9" borderId="16" xfId="3" applyNumberFormat="1" applyFont="1" applyFill="1" applyBorder="1" applyAlignment="1" applyProtection="1">
      <alignment horizontal="center" vertical="center"/>
      <protection locked="0"/>
    </xf>
    <xf numFmtId="0" fontId="2" fillId="9" borderId="19" xfId="2" applyFill="1" applyBorder="1" applyAlignment="1">
      <alignment horizontal="center" vertical="center"/>
    </xf>
    <xf numFmtId="10" fontId="13" fillId="9" borderId="19" xfId="3" applyNumberFormat="1" applyFont="1" applyFill="1" applyBorder="1" applyAlignment="1">
      <alignment horizontal="center" vertical="center" wrapText="1"/>
    </xf>
    <xf numFmtId="0" fontId="2" fillId="9" borderId="19" xfId="2" applyFill="1" applyBorder="1" applyAlignment="1">
      <alignment horizontal="center" vertical="center"/>
    </xf>
    <xf numFmtId="10" fontId="13" fillId="9" borderId="22" xfId="3" applyNumberFormat="1" applyFont="1" applyFill="1" applyBorder="1" applyAlignment="1">
      <alignment vertical="center" wrapText="1"/>
    </xf>
    <xf numFmtId="10" fontId="13" fillId="9" borderId="22" xfId="3" applyNumberFormat="1" applyFont="1" applyFill="1" applyBorder="1" applyAlignment="1">
      <alignment horizontal="center" vertical="center" wrapText="1"/>
    </xf>
    <xf numFmtId="167" fontId="5" fillId="9" borderId="22" xfId="3" applyNumberFormat="1" applyFont="1" applyFill="1" applyBorder="1" applyAlignment="1" applyProtection="1">
      <alignment horizontal="center" vertical="center"/>
      <protection locked="0"/>
    </xf>
    <xf numFmtId="0" fontId="0" fillId="9" borderId="15" xfId="0" applyFill="1" applyBorder="1" applyAlignment="1">
      <alignment horizontal="center" vertical="center"/>
    </xf>
    <xf numFmtId="0" fontId="2" fillId="9" borderId="15" xfId="0" applyFont="1" applyFill="1" applyBorder="1" applyAlignment="1">
      <alignment vertical="center"/>
    </xf>
    <xf numFmtId="0" fontId="2" fillId="9" borderId="17" xfId="0" applyFont="1" applyFill="1" applyBorder="1" applyAlignment="1">
      <alignment horizontal="center" vertical="center"/>
    </xf>
    <xf numFmtId="0" fontId="2" fillId="9" borderId="18" xfId="0" applyFont="1" applyFill="1" applyBorder="1" applyAlignment="1">
      <alignment horizontal="center" vertical="center"/>
    </xf>
    <xf numFmtId="0" fontId="2" fillId="9" borderId="19" xfId="0" applyFont="1" applyFill="1" applyBorder="1" applyAlignment="1">
      <alignment horizontal="center" vertical="center"/>
    </xf>
    <xf numFmtId="0" fontId="2" fillId="9" borderId="15" xfId="0" applyFont="1" applyFill="1" applyBorder="1" applyAlignment="1">
      <alignment horizontal="center" vertical="center"/>
    </xf>
    <xf numFmtId="0" fontId="0" fillId="9" borderId="15" xfId="0" applyFill="1" applyBorder="1" applyAlignment="1">
      <alignment horizontal="center" vertical="center"/>
    </xf>
    <xf numFmtId="0" fontId="2" fillId="9" borderId="17" xfId="0" applyFont="1" applyFill="1" applyBorder="1" applyAlignment="1">
      <alignment horizontal="center" vertical="center" wrapText="1"/>
    </xf>
    <xf numFmtId="169" fontId="2" fillId="9" borderId="15" xfId="4" applyNumberFormat="1" applyFont="1" applyFill="1" applyBorder="1" applyAlignment="1">
      <alignment vertical="center"/>
    </xf>
    <xf numFmtId="0" fontId="2" fillId="9" borderId="18" xfId="0" applyFont="1" applyFill="1" applyBorder="1" applyAlignment="1">
      <alignment horizontal="center" vertical="center" wrapText="1"/>
    </xf>
    <xf numFmtId="0" fontId="2" fillId="9" borderId="17" xfId="0" applyFont="1" applyFill="1" applyBorder="1" applyAlignment="1">
      <alignment horizontal="center" vertical="center"/>
    </xf>
    <xf numFmtId="0" fontId="2" fillId="9" borderId="19" xfId="0" applyFont="1" applyFill="1" applyBorder="1" applyAlignment="1">
      <alignment horizontal="center" vertical="center" wrapText="1"/>
    </xf>
    <xf numFmtId="44" fontId="18" fillId="11" borderId="15" xfId="2" applyNumberFormat="1" applyFont="1" applyFill="1" applyBorder="1" applyAlignment="1">
      <alignment horizontal="center" vertical="center"/>
    </xf>
    <xf numFmtId="44" fontId="2" fillId="11" borderId="15" xfId="2" applyNumberFormat="1" applyFont="1" applyFill="1" applyBorder="1" applyAlignment="1">
      <alignment horizontal="center" vertical="center"/>
    </xf>
    <xf numFmtId="167" fontId="5" fillId="9" borderId="16" xfId="3" applyNumberFormat="1" applyFont="1" applyFill="1" applyBorder="1" applyAlignment="1" applyProtection="1">
      <alignment horizontal="right" vertical="center"/>
      <protection locked="0"/>
    </xf>
    <xf numFmtId="167" fontId="5" fillId="0" borderId="21" xfId="3" applyNumberFormat="1" applyFont="1" applyBorder="1" applyAlignment="1" applyProtection="1">
      <alignment horizontal="right" vertical="center"/>
      <protection locked="0"/>
    </xf>
    <xf numFmtId="167" fontId="5" fillId="9" borderId="22" xfId="3" applyNumberFormat="1" applyFont="1" applyFill="1" applyBorder="1" applyAlignment="1" applyProtection="1">
      <alignment horizontal="right" vertical="center"/>
      <protection locked="0"/>
    </xf>
    <xf numFmtId="168" fontId="2" fillId="9" borderId="15" xfId="4" applyNumberFormat="1" applyFont="1" applyFill="1" applyBorder="1" applyAlignment="1">
      <alignment horizontal="right" vertical="center"/>
    </xf>
    <xf numFmtId="0" fontId="12" fillId="9" borderId="17" xfId="6" applyFont="1" applyFill="1" applyBorder="1" applyAlignment="1">
      <alignment horizontal="center" vertical="center" wrapText="1"/>
    </xf>
    <xf numFmtId="0" fontId="18" fillId="9" borderId="15" xfId="6" applyFont="1" applyFill="1" applyBorder="1" applyAlignment="1">
      <alignment horizontal="center" vertical="center"/>
    </xf>
    <xf numFmtId="0" fontId="12" fillId="9" borderId="19" xfId="6" applyFont="1" applyFill="1" applyBorder="1" applyAlignment="1">
      <alignment horizontal="center" vertical="center" wrapText="1"/>
    </xf>
    <xf numFmtId="0" fontId="12" fillId="9" borderId="15" xfId="6" applyFont="1" applyFill="1" applyBorder="1" applyAlignment="1">
      <alignment horizontal="center" vertical="center" wrapText="1"/>
    </xf>
    <xf numFmtId="0" fontId="18" fillId="9" borderId="17" xfId="6" applyFont="1" applyFill="1" applyBorder="1" applyAlignment="1">
      <alignment horizontal="center" vertical="center"/>
    </xf>
    <xf numFmtId="0" fontId="18" fillId="9" borderId="20" xfId="6" applyFont="1" applyFill="1" applyBorder="1" applyAlignment="1">
      <alignment horizontal="center" vertical="center"/>
    </xf>
    <xf numFmtId="0" fontId="18" fillId="9" borderId="19" xfId="6" applyFont="1" applyFill="1" applyBorder="1" applyAlignment="1">
      <alignment horizontal="center" vertical="center"/>
    </xf>
    <xf numFmtId="0" fontId="12" fillId="9" borderId="18" xfId="6" applyFont="1" applyFill="1" applyBorder="1" applyAlignment="1">
      <alignment horizontal="center" vertical="center" wrapText="1"/>
    </xf>
    <xf numFmtId="44" fontId="18" fillId="9" borderId="15" xfId="6" applyNumberFormat="1" applyFont="1" applyFill="1" applyBorder="1" applyAlignment="1">
      <alignment horizontal="center" vertical="center"/>
    </xf>
    <xf numFmtId="0" fontId="9" fillId="12" borderId="15" xfId="6" applyFont="1" applyFill="1" applyBorder="1" applyAlignment="1">
      <alignment horizontal="center" vertical="center" wrapText="1"/>
    </xf>
    <xf numFmtId="0" fontId="9" fillId="12" borderId="16" xfId="6" applyFont="1" applyFill="1" applyBorder="1" applyAlignment="1">
      <alignment horizontal="center" vertical="center" wrapText="1"/>
    </xf>
    <xf numFmtId="0" fontId="9" fillId="12" borderId="20" xfId="6" applyFont="1" applyFill="1" applyBorder="1" applyAlignment="1">
      <alignment horizontal="center" vertical="center" wrapText="1"/>
    </xf>
    <xf numFmtId="0" fontId="9" fillId="12" borderId="15" xfId="6" applyFont="1" applyFill="1" applyBorder="1" applyAlignment="1">
      <alignment horizontal="center" vertical="center" wrapText="1"/>
    </xf>
    <xf numFmtId="0" fontId="18" fillId="0" borderId="0" xfId="6" applyFont="1" applyFill="1" applyAlignment="1">
      <alignment horizontal="center" vertical="center"/>
    </xf>
    <xf numFmtId="0" fontId="12" fillId="0" borderId="21" xfId="6" applyFont="1" applyFill="1" applyBorder="1" applyAlignment="1">
      <alignment horizontal="center" vertical="center" wrapText="1"/>
    </xf>
    <xf numFmtId="0" fontId="18" fillId="0" borderId="21" xfId="6" applyFont="1" applyFill="1" applyBorder="1" applyAlignment="1">
      <alignment horizontal="center" vertical="center"/>
    </xf>
    <xf numFmtId="0" fontId="18" fillId="9" borderId="17" xfId="6" applyFont="1" applyFill="1" applyBorder="1" applyAlignment="1">
      <alignment horizontal="center" vertical="center"/>
    </xf>
    <xf numFmtId="0" fontId="18" fillId="9" borderId="19" xfId="6" applyFont="1" applyFill="1" applyBorder="1" applyAlignment="1">
      <alignment horizontal="center" vertical="center"/>
    </xf>
    <xf numFmtId="44" fontId="18" fillId="9" borderId="17" xfId="6" applyNumberFormat="1" applyFont="1" applyFill="1" applyBorder="1" applyAlignment="1">
      <alignment horizontal="center" vertical="center"/>
    </xf>
    <xf numFmtId="44" fontId="18" fillId="9" borderId="19" xfId="6" applyNumberFormat="1" applyFont="1" applyFill="1" applyBorder="1" applyAlignment="1">
      <alignment horizontal="center" vertical="center"/>
    </xf>
    <xf numFmtId="0" fontId="18" fillId="9" borderId="17" xfId="6" applyFont="1" applyFill="1" applyBorder="1" applyAlignment="1">
      <alignment horizontal="center" vertical="center" wrapText="1"/>
    </xf>
    <xf numFmtId="0" fontId="18" fillId="9" borderId="19" xfId="6" applyFont="1" applyFill="1" applyBorder="1" applyAlignment="1">
      <alignment horizontal="center" vertical="center" wrapText="1"/>
    </xf>
    <xf numFmtId="0" fontId="9" fillId="12" borderId="21" xfId="6" applyFont="1" applyFill="1" applyBorder="1" applyAlignment="1">
      <alignment horizontal="center" vertical="center" wrapText="1"/>
    </xf>
    <xf numFmtId="0" fontId="12" fillId="9" borderId="18" xfId="6" applyFont="1" applyFill="1" applyBorder="1" applyAlignment="1">
      <alignment horizontal="center" vertical="center" wrapText="1"/>
    </xf>
    <xf numFmtId="0" fontId="18" fillId="9" borderId="18" xfId="6" applyFont="1" applyFill="1" applyBorder="1" applyAlignment="1">
      <alignment horizontal="center" vertical="center"/>
    </xf>
    <xf numFmtId="44" fontId="18" fillId="9" borderId="17" xfId="4" applyFont="1" applyFill="1" applyBorder="1" applyAlignment="1">
      <alignment horizontal="center" vertical="center"/>
    </xf>
    <xf numFmtId="44" fontId="18" fillId="9" borderId="18" xfId="4" applyFont="1" applyFill="1" applyBorder="1" applyAlignment="1">
      <alignment horizontal="center" vertical="center"/>
    </xf>
    <xf numFmtId="44" fontId="18" fillId="9" borderId="19" xfId="4" applyFont="1" applyFill="1" applyBorder="1" applyAlignment="1">
      <alignment horizontal="center" vertical="center"/>
    </xf>
    <xf numFmtId="0" fontId="7" fillId="0" borderId="0" xfId="6" applyFont="1" applyFill="1" applyBorder="1" applyAlignment="1">
      <alignment horizontal="center" vertical="center"/>
    </xf>
    <xf numFmtId="44" fontId="18" fillId="0" borderId="0" xfId="6" applyNumberFormat="1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 wrapText="1"/>
    </xf>
    <xf numFmtId="0" fontId="22" fillId="9" borderId="15" xfId="2" applyFont="1" applyFill="1" applyBorder="1" applyAlignment="1">
      <alignment horizontal="center" vertical="center"/>
    </xf>
    <xf numFmtId="0" fontId="22" fillId="6" borderId="15" xfId="2" applyFont="1" applyFill="1" applyBorder="1" applyAlignment="1">
      <alignment horizontal="center" vertical="center"/>
    </xf>
    <xf numFmtId="44" fontId="22" fillId="11" borderId="15" xfId="2" applyNumberFormat="1" applyFont="1" applyFill="1" applyBorder="1" applyAlignment="1">
      <alignment horizontal="center" vertical="center"/>
    </xf>
    <xf numFmtId="0" fontId="6" fillId="13" borderId="0" xfId="0" applyFont="1" applyFill="1" applyAlignment="1">
      <alignment horizontal="center"/>
    </xf>
    <xf numFmtId="0" fontId="19" fillId="0" borderId="15" xfId="0" applyFont="1" applyBorder="1" applyAlignment="1">
      <alignment horizontal="center" vertical="center" wrapText="1"/>
    </xf>
    <xf numFmtId="44" fontId="6" fillId="11" borderId="15" xfId="2" applyNumberFormat="1" applyFont="1" applyFill="1" applyBorder="1" applyAlignment="1">
      <alignment horizontal="center" vertical="center"/>
    </xf>
    <xf numFmtId="10" fontId="13" fillId="9" borderId="16" xfId="3" applyNumberFormat="1" applyFont="1" applyFill="1" applyBorder="1" applyAlignment="1">
      <alignment horizontal="center" vertical="center" wrapText="1"/>
    </xf>
    <xf numFmtId="170" fontId="5" fillId="9" borderId="16" xfId="3" applyNumberFormat="1" applyFont="1" applyFill="1" applyBorder="1" applyAlignment="1" applyProtection="1">
      <alignment horizontal="center" vertical="center"/>
      <protection locked="0"/>
    </xf>
    <xf numFmtId="0" fontId="2" fillId="9" borderId="18" xfId="2" applyFill="1" applyBorder="1" applyAlignment="1">
      <alignment horizontal="center" vertical="center"/>
    </xf>
    <xf numFmtId="10" fontId="13" fillId="9" borderId="17" xfId="3" applyNumberFormat="1" applyFont="1" applyFill="1" applyBorder="1" applyAlignment="1">
      <alignment vertical="center" wrapText="1"/>
    </xf>
    <xf numFmtId="10" fontId="13" fillId="9" borderId="17" xfId="3" applyNumberFormat="1" applyFont="1" applyFill="1" applyBorder="1" applyAlignment="1">
      <alignment horizontal="center" vertical="center" wrapText="1"/>
    </xf>
    <xf numFmtId="167" fontId="5" fillId="9" borderId="25" xfId="3" applyNumberFormat="1" applyFont="1" applyFill="1" applyBorder="1" applyAlignment="1" applyProtection="1">
      <alignment horizontal="center" vertical="center"/>
      <protection locked="0"/>
    </xf>
    <xf numFmtId="167" fontId="5" fillId="9" borderId="23" xfId="3" applyNumberFormat="1" applyFont="1" applyFill="1" applyBorder="1" applyAlignment="1" applyProtection="1">
      <alignment horizontal="center" vertical="center"/>
      <protection locked="0"/>
    </xf>
    <xf numFmtId="170" fontId="5" fillId="9" borderId="22" xfId="3" applyNumberFormat="1" applyFont="1" applyFill="1" applyBorder="1" applyAlignment="1" applyProtection="1">
      <alignment horizontal="center" vertical="center"/>
      <protection locked="0"/>
    </xf>
    <xf numFmtId="0" fontId="2" fillId="9" borderId="15" xfId="2" applyFill="1" applyBorder="1" applyAlignment="1">
      <alignment horizontal="center" vertical="center"/>
    </xf>
    <xf numFmtId="10" fontId="13" fillId="9" borderId="15" xfId="3" applyNumberFormat="1" applyFont="1" applyFill="1" applyBorder="1" applyAlignment="1">
      <alignment vertical="center" wrapText="1"/>
    </xf>
    <xf numFmtId="10" fontId="13" fillId="9" borderId="15" xfId="3" applyNumberFormat="1" applyFont="1" applyFill="1" applyBorder="1" applyAlignment="1">
      <alignment horizontal="center" vertical="center" wrapText="1"/>
    </xf>
    <xf numFmtId="167" fontId="5" fillId="9" borderId="16" xfId="3" applyNumberFormat="1" applyFont="1" applyFill="1" applyBorder="1" applyAlignment="1" applyProtection="1">
      <alignment horizontal="center" vertical="center"/>
      <protection locked="0"/>
    </xf>
    <xf numFmtId="167" fontId="5" fillId="9" borderId="20" xfId="3" applyNumberFormat="1" applyFont="1" applyFill="1" applyBorder="1" applyAlignment="1" applyProtection="1">
      <alignment horizontal="center" vertical="center"/>
      <protection locked="0"/>
    </xf>
    <xf numFmtId="44" fontId="6" fillId="11" borderId="17" xfId="2" applyNumberFormat="1" applyFont="1" applyFill="1" applyBorder="1" applyAlignment="1">
      <alignment horizontal="center" vertical="center"/>
    </xf>
    <xf numFmtId="44" fontId="6" fillId="11" borderId="3" xfId="2" applyNumberFormat="1" applyFont="1" applyFill="1" applyBorder="1" applyAlignment="1">
      <alignment horizontal="center" vertical="center"/>
    </xf>
    <xf numFmtId="0" fontId="11" fillId="9" borderId="15" xfId="0" applyFont="1" applyFill="1" applyBorder="1" applyAlignment="1">
      <alignment horizontal="center" vertical="center" wrapText="1"/>
    </xf>
    <xf numFmtId="0" fontId="13" fillId="9" borderId="16" xfId="3" applyFont="1" applyFill="1" applyBorder="1" applyAlignment="1">
      <alignment horizontal="center" vertical="center" wrapText="1"/>
    </xf>
    <xf numFmtId="0" fontId="23" fillId="0" borderId="0" xfId="0" applyFont="1"/>
    <xf numFmtId="0" fontId="7" fillId="10" borderId="0" xfId="0" applyFont="1" applyFill="1" applyAlignment="1">
      <alignment horizontal="center"/>
    </xf>
    <xf numFmtId="0" fontId="18" fillId="9" borderId="15" xfId="0" applyFont="1" applyFill="1" applyBorder="1" applyAlignment="1">
      <alignment horizontal="center" vertical="center"/>
    </xf>
    <xf numFmtId="168" fontId="18" fillId="9" borderId="15" xfId="4" applyNumberFormat="1" applyFont="1" applyFill="1" applyBorder="1" applyAlignment="1">
      <alignment horizontal="center" vertical="center"/>
    </xf>
    <xf numFmtId="171" fontId="18" fillId="9" borderId="15" xfId="4" applyNumberFormat="1" applyFont="1" applyFill="1" applyBorder="1" applyAlignment="1">
      <alignment horizontal="center" vertical="center"/>
    </xf>
    <xf numFmtId="171" fontId="7" fillId="0" borderId="24" xfId="4" applyNumberFormat="1" applyFont="1" applyBorder="1" applyAlignment="1">
      <alignment horizontal="right" vertical="center"/>
    </xf>
    <xf numFmtId="171" fontId="7" fillId="0" borderId="23" xfId="4" applyNumberFormat="1" applyFont="1" applyBorder="1" applyAlignment="1">
      <alignment horizontal="right" vertical="center"/>
    </xf>
    <xf numFmtId="44" fontId="7" fillId="11" borderId="15" xfId="2" applyNumberFormat="1" applyFont="1" applyFill="1" applyBorder="1" applyAlignment="1">
      <alignment horizontal="center" vertical="center"/>
    </xf>
    <xf numFmtId="171" fontId="7" fillId="0" borderId="0" xfId="4" applyNumberFormat="1" applyFont="1" applyBorder="1" applyAlignment="1">
      <alignment horizontal="right" vertical="center" indent="1"/>
    </xf>
    <xf numFmtId="166" fontId="7" fillId="0" borderId="0" xfId="4" applyNumberFormat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165" fontId="7" fillId="11" borderId="15" xfId="1" applyNumberFormat="1" applyFont="1" applyFill="1" applyBorder="1" applyAlignment="1">
      <alignment horizontal="center" vertical="center"/>
    </xf>
    <xf numFmtId="170" fontId="2" fillId="9" borderId="15" xfId="4" applyNumberFormat="1" applyFont="1" applyFill="1" applyBorder="1" applyAlignment="1">
      <alignment horizontal="center" vertical="center"/>
    </xf>
    <xf numFmtId="10" fontId="8" fillId="4" borderId="15" xfId="3" applyNumberFormat="1" applyFont="1" applyFill="1" applyBorder="1" applyAlignment="1">
      <alignment horizontal="center" vertical="center" wrapText="1"/>
    </xf>
    <xf numFmtId="10" fontId="13" fillId="9" borderId="15" xfId="3" applyNumberFormat="1" applyFont="1" applyFill="1" applyBorder="1" applyAlignment="1">
      <alignment horizontal="center" vertical="center" wrapText="1"/>
    </xf>
    <xf numFmtId="10" fontId="13" fillId="0" borderId="0" xfId="3" applyNumberFormat="1" applyFont="1" applyBorder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6" fillId="4" borderId="16" xfId="0" applyFont="1" applyFill="1" applyBorder="1" applyAlignment="1">
      <alignment horizontal="center"/>
    </xf>
    <xf numFmtId="0" fontId="6" fillId="4" borderId="21" xfId="0" applyFont="1" applyFill="1" applyBorder="1" applyAlignment="1">
      <alignment horizontal="center"/>
    </xf>
    <xf numFmtId="0" fontId="6" fillId="4" borderId="20" xfId="0" applyFont="1" applyFill="1" applyBorder="1" applyAlignment="1">
      <alignment horizontal="center"/>
    </xf>
    <xf numFmtId="0" fontId="18" fillId="9" borderId="17" xfId="0" applyFont="1" applyFill="1" applyBorder="1" applyAlignment="1">
      <alignment horizontal="center" vertical="center"/>
    </xf>
    <xf numFmtId="169" fontId="18" fillId="9" borderId="15" xfId="4" applyNumberFormat="1" applyFont="1" applyFill="1" applyBorder="1" applyAlignment="1">
      <alignment vertical="center"/>
    </xf>
    <xf numFmtId="0" fontId="18" fillId="9" borderId="18" xfId="0" applyFont="1" applyFill="1" applyBorder="1" applyAlignment="1">
      <alignment horizontal="center" vertical="center"/>
    </xf>
    <xf numFmtId="0" fontId="18" fillId="9" borderId="17" xfId="0" applyFont="1" applyFill="1" applyBorder="1" applyAlignment="1">
      <alignment horizontal="center" vertical="center"/>
    </xf>
    <xf numFmtId="0" fontId="18" fillId="9" borderId="19" xfId="0" applyFont="1" applyFill="1" applyBorder="1" applyAlignment="1">
      <alignment horizontal="center" vertical="center"/>
    </xf>
    <xf numFmtId="44" fontId="2" fillId="6" borderId="15" xfId="2" applyNumberFormat="1" applyFont="1" applyFill="1" applyBorder="1" applyAlignment="1" applyProtection="1">
      <alignment horizontal="center" vertical="center"/>
      <protection locked="0"/>
    </xf>
    <xf numFmtId="0" fontId="19" fillId="0" borderId="15" xfId="0" applyFont="1" applyBorder="1" applyAlignment="1" applyProtection="1">
      <alignment horizontal="center" vertical="center" wrapText="1"/>
      <protection locked="0"/>
    </xf>
  </cellXfs>
  <cellStyles count="9">
    <cellStyle name="Enllaç" xfId="5" builtinId="8"/>
    <cellStyle name="Moneda" xfId="4" builtinId="4"/>
    <cellStyle name="Moneda 2" xfId="7" xr:uid="{05FA1271-888F-408C-907F-64C7AE056584}"/>
    <cellStyle name="Normal" xfId="0" builtinId="0"/>
    <cellStyle name="Normal 2" xfId="2" xr:uid="{FB2FF4AA-992A-4239-B051-8BD13C5B8D63}"/>
    <cellStyle name="Normal 2 2" xfId="6" xr:uid="{949133FC-D29F-4716-98FA-8A64B93FE294}"/>
    <cellStyle name="Normal 3" xfId="8" xr:uid="{DEE76A14-3531-463B-A84B-B35279FC457F}"/>
    <cellStyle name="Normal_Preus MOCCAT" xfId="3" xr:uid="{69798F31-BD7C-47EB-8C18-DA529671A970}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80FB9-B0F2-4AC2-BE23-36E694F45927}">
  <dimension ref="A3:O24"/>
  <sheetViews>
    <sheetView topLeftCell="A7" zoomScale="110" zoomScaleNormal="110" workbookViewId="0">
      <selection activeCell="M11" sqref="M11"/>
    </sheetView>
  </sheetViews>
  <sheetFormatPr defaultColWidth="11.42578125" defaultRowHeight="12.75"/>
  <cols>
    <col min="1" max="1" width="5.7109375" customWidth="1"/>
    <col min="2" max="2" width="78.5703125" customWidth="1"/>
    <col min="3" max="3" width="3.28515625" customWidth="1"/>
    <col min="4" max="4" width="13.85546875" bestFit="1" customWidth="1"/>
    <col min="5" max="5" width="11.28515625" customWidth="1"/>
    <col min="6" max="6" width="2.28515625" customWidth="1"/>
    <col min="7" max="7" width="14.140625" customWidth="1"/>
    <col min="8" max="8" width="2.28515625" customWidth="1"/>
    <col min="9" max="9" width="13.5703125" customWidth="1"/>
    <col min="10" max="10" width="8" customWidth="1"/>
    <col min="11" max="11" width="17" bestFit="1" customWidth="1"/>
    <col min="13" max="13" width="12.140625" bestFit="1" customWidth="1"/>
    <col min="15" max="15" width="12.140625" bestFit="1" customWidth="1"/>
  </cols>
  <sheetData>
    <row r="3" spans="2:15" ht="13.5" thickBot="1"/>
    <row r="4" spans="2:15" s="1" customFormat="1" ht="24.75" thickBot="1">
      <c r="B4" s="2" t="s">
        <v>8</v>
      </c>
      <c r="C4" s="3"/>
      <c r="D4" s="94" t="s">
        <v>0</v>
      </c>
      <c r="E4" s="95"/>
      <c r="G4" s="9" t="s">
        <v>2</v>
      </c>
      <c r="I4" s="94" t="s">
        <v>1</v>
      </c>
      <c r="J4" s="95"/>
      <c r="K4" s="10" t="s">
        <v>3</v>
      </c>
      <c r="M4" s="4"/>
      <c r="N4" s="5"/>
    </row>
    <row r="5" spans="2:15" s="1" customFormat="1" ht="48.75" thickBot="1">
      <c r="B5" s="6" t="s">
        <v>10</v>
      </c>
      <c r="C5" s="3"/>
      <c r="D5" s="7">
        <v>8250</v>
      </c>
      <c r="E5" s="8" t="s">
        <v>7</v>
      </c>
      <c r="G5" s="36">
        <f>N5</f>
        <v>0.18922018348623854</v>
      </c>
      <c r="I5" s="7"/>
      <c r="J5" s="8" t="s">
        <v>7</v>
      </c>
      <c r="K5" s="17">
        <f>I5*G5</f>
        <v>0</v>
      </c>
      <c r="M5" s="38">
        <f>D5*1</f>
        <v>8250</v>
      </c>
      <c r="N5" s="39">
        <f>M5/$M$16</f>
        <v>0.18922018348623854</v>
      </c>
    </row>
    <row r="6" spans="2:15" s="1" customFormat="1" ht="60.75" thickBot="1">
      <c r="B6" s="6" t="s">
        <v>18</v>
      </c>
      <c r="C6" s="3"/>
      <c r="D6" s="7">
        <v>1250</v>
      </c>
      <c r="E6" s="8" t="s">
        <v>7</v>
      </c>
      <c r="G6" s="36">
        <f t="shared" ref="G6:G15" si="0">N6</f>
        <v>8.6009174311926603E-2</v>
      </c>
      <c r="I6" s="7"/>
      <c r="J6" s="8" t="s">
        <v>7</v>
      </c>
      <c r="K6" s="22">
        <f t="shared" ref="K6:K15" si="1">I6*G6</f>
        <v>0</v>
      </c>
      <c r="M6" s="38">
        <f>D6*3</f>
        <v>3750</v>
      </c>
      <c r="N6" s="39">
        <f t="shared" ref="N6:N15" si="2">M6/$M$16</f>
        <v>8.6009174311926603E-2</v>
      </c>
    </row>
    <row r="7" spans="2:15" s="1" customFormat="1" ht="60.75" thickBot="1">
      <c r="B7" s="6" t="s">
        <v>11</v>
      </c>
      <c r="C7" s="3"/>
      <c r="D7" s="7">
        <v>6900</v>
      </c>
      <c r="E7" s="8" t="s">
        <v>7</v>
      </c>
      <c r="G7" s="36">
        <f t="shared" si="0"/>
        <v>0.15825688073394495</v>
      </c>
      <c r="I7" s="7"/>
      <c r="J7" s="8" t="s">
        <v>7</v>
      </c>
      <c r="K7" s="26">
        <f t="shared" si="1"/>
        <v>0</v>
      </c>
      <c r="M7" s="38">
        <f>D7*1</f>
        <v>6900</v>
      </c>
      <c r="N7" s="39">
        <f t="shared" si="2"/>
        <v>0.15825688073394495</v>
      </c>
    </row>
    <row r="8" spans="2:15" s="1" customFormat="1" ht="60.75" thickBot="1">
      <c r="B8" s="6" t="s">
        <v>19</v>
      </c>
      <c r="C8" s="3"/>
      <c r="D8" s="7">
        <v>475</v>
      </c>
      <c r="E8" s="8" t="s">
        <v>7</v>
      </c>
      <c r="G8" s="36">
        <f t="shared" si="0"/>
        <v>3.2683486238532108E-2</v>
      </c>
      <c r="I8" s="7"/>
      <c r="J8" s="8" t="s">
        <v>7</v>
      </c>
      <c r="K8" s="26">
        <f t="shared" si="1"/>
        <v>0</v>
      </c>
      <c r="M8" s="38">
        <f>D8*3</f>
        <v>1425</v>
      </c>
      <c r="N8" s="39">
        <f t="shared" si="2"/>
        <v>3.2683486238532108E-2</v>
      </c>
    </row>
    <row r="9" spans="2:15" s="1" customFormat="1" ht="60.75" thickBot="1">
      <c r="B9" s="6" t="s">
        <v>12</v>
      </c>
      <c r="C9" s="3"/>
      <c r="D9" s="7">
        <v>7800</v>
      </c>
      <c r="E9" s="8" t="s">
        <v>7</v>
      </c>
      <c r="G9" s="36">
        <f t="shared" si="0"/>
        <v>0.17889908256880735</v>
      </c>
      <c r="I9" s="7"/>
      <c r="J9" s="8" t="s">
        <v>7</v>
      </c>
      <c r="K9" s="26">
        <f t="shared" si="1"/>
        <v>0</v>
      </c>
      <c r="M9" s="38">
        <f>D9*1</f>
        <v>7800</v>
      </c>
      <c r="N9" s="39">
        <f t="shared" si="2"/>
        <v>0.17889908256880735</v>
      </c>
    </row>
    <row r="10" spans="2:15" s="1" customFormat="1" ht="60.75" thickBot="1">
      <c r="B10" s="6" t="s">
        <v>20</v>
      </c>
      <c r="C10" s="3"/>
      <c r="D10" s="7">
        <v>475</v>
      </c>
      <c r="E10" s="8" t="s">
        <v>7</v>
      </c>
      <c r="G10" s="36">
        <f t="shared" si="0"/>
        <v>3.2683486238532108E-2</v>
      </c>
      <c r="I10" s="7"/>
      <c r="J10" s="8" t="s">
        <v>7</v>
      </c>
      <c r="K10" s="26">
        <f t="shared" si="1"/>
        <v>0</v>
      </c>
      <c r="M10" s="38">
        <f>D10*3</f>
        <v>1425</v>
      </c>
      <c r="N10" s="39">
        <f t="shared" si="2"/>
        <v>3.2683486238532108E-2</v>
      </c>
    </row>
    <row r="11" spans="2:15" s="1" customFormat="1" ht="60.75" thickBot="1">
      <c r="B11" s="6" t="s">
        <v>13</v>
      </c>
      <c r="C11" s="3"/>
      <c r="D11" s="7">
        <v>3950</v>
      </c>
      <c r="E11" s="8" t="s">
        <v>7</v>
      </c>
      <c r="G11" s="36">
        <f t="shared" si="0"/>
        <v>9.0596330275229356E-2</v>
      </c>
      <c r="I11" s="7"/>
      <c r="J11" s="8" t="s">
        <v>7</v>
      </c>
      <c r="K11" s="26">
        <f t="shared" si="1"/>
        <v>0</v>
      </c>
      <c r="M11" s="38">
        <f>D11*1</f>
        <v>3950</v>
      </c>
      <c r="N11" s="39">
        <f t="shared" si="2"/>
        <v>9.0596330275229356E-2</v>
      </c>
    </row>
    <row r="12" spans="2:15" s="1" customFormat="1" ht="48.75" thickBot="1">
      <c r="B12" s="6" t="s">
        <v>17</v>
      </c>
      <c r="C12" s="3"/>
      <c r="D12" s="7">
        <v>450</v>
      </c>
      <c r="E12" s="8" t="s">
        <v>7</v>
      </c>
      <c r="G12" s="36">
        <f t="shared" si="0"/>
        <v>3.096330275229358E-2</v>
      </c>
      <c r="I12" s="7"/>
      <c r="J12" s="8" t="s">
        <v>7</v>
      </c>
      <c r="K12" s="26">
        <f t="shared" si="1"/>
        <v>0</v>
      </c>
      <c r="M12" s="38">
        <f>D12*3</f>
        <v>1350</v>
      </c>
      <c r="N12" s="39">
        <f t="shared" si="2"/>
        <v>3.096330275229358E-2</v>
      </c>
      <c r="O12" s="45">
        <f>SUM(M5:M12)</f>
        <v>34850</v>
      </c>
    </row>
    <row r="13" spans="2:15" s="1" customFormat="1" ht="60.75" thickBot="1">
      <c r="B13" s="6" t="s">
        <v>21</v>
      </c>
      <c r="C13" s="3"/>
      <c r="D13" s="7">
        <v>3500</v>
      </c>
      <c r="E13" s="8" t="s">
        <v>7</v>
      </c>
      <c r="G13" s="36">
        <f t="shared" si="0"/>
        <v>8.027522935779817E-2</v>
      </c>
      <c r="I13" s="7"/>
      <c r="J13" s="8" t="s">
        <v>7</v>
      </c>
      <c r="K13" s="26">
        <f t="shared" si="1"/>
        <v>0</v>
      </c>
      <c r="M13" s="38">
        <f>D13*1</f>
        <v>3500</v>
      </c>
      <c r="N13" s="39">
        <f t="shared" si="2"/>
        <v>8.027522935779817E-2</v>
      </c>
      <c r="O13" s="45"/>
    </row>
    <row r="14" spans="2:15" s="1" customFormat="1" ht="60.75" thickBot="1">
      <c r="B14" s="6" t="s">
        <v>22</v>
      </c>
      <c r="C14" s="3"/>
      <c r="D14" s="7">
        <v>350</v>
      </c>
      <c r="E14" s="8" t="s">
        <v>7</v>
      </c>
      <c r="G14" s="36">
        <f t="shared" si="0"/>
        <v>2.4082568807339451E-2</v>
      </c>
      <c r="I14" s="7"/>
      <c r="J14" s="8" t="s">
        <v>7</v>
      </c>
      <c r="K14" s="26">
        <f t="shared" si="1"/>
        <v>0</v>
      </c>
      <c r="M14" s="38">
        <f>D14*3</f>
        <v>1050</v>
      </c>
      <c r="N14" s="39">
        <f t="shared" si="2"/>
        <v>2.4082568807339451E-2</v>
      </c>
    </row>
    <row r="15" spans="2:15" s="1" customFormat="1" ht="96.75" thickBot="1">
      <c r="B15" s="6" t="s">
        <v>14</v>
      </c>
      <c r="C15" s="3"/>
      <c r="D15" s="7">
        <v>350</v>
      </c>
      <c r="E15" s="8" t="s">
        <v>15</v>
      </c>
      <c r="G15" s="37">
        <f t="shared" si="0"/>
        <v>9.6330275229357804E-2</v>
      </c>
      <c r="I15" s="7"/>
      <c r="J15" s="8" t="s">
        <v>15</v>
      </c>
      <c r="K15" s="26">
        <f t="shared" si="1"/>
        <v>0</v>
      </c>
      <c r="M15" s="38">
        <f>D15*12</f>
        <v>4200</v>
      </c>
      <c r="N15" s="39">
        <f t="shared" si="2"/>
        <v>9.6330275229357804E-2</v>
      </c>
    </row>
    <row r="16" spans="2:15" ht="13.5" thickBot="1">
      <c r="G16" s="35">
        <f>SUM(G5:G15)</f>
        <v>1.0000000000000002</v>
      </c>
      <c r="M16" s="43">
        <f>SUM(M5:M15)</f>
        <v>43600</v>
      </c>
      <c r="N16" s="40">
        <f>SUM(N5:N15)</f>
        <v>1.0000000000000002</v>
      </c>
    </row>
    <row r="17" spans="1:15" ht="24.75" thickBot="1">
      <c r="B17" s="2" t="s">
        <v>9</v>
      </c>
      <c r="C17" s="3"/>
      <c r="D17" s="94" t="s">
        <v>0</v>
      </c>
      <c r="E17" s="95"/>
      <c r="G17" s="9" t="s">
        <v>2</v>
      </c>
      <c r="I17" s="94" t="s">
        <v>1</v>
      </c>
      <c r="J17" s="95"/>
      <c r="K17" s="10" t="s">
        <v>3</v>
      </c>
      <c r="L17" s="11"/>
      <c r="M17" s="11"/>
      <c r="N17" s="11"/>
      <c r="O17" s="12"/>
    </row>
    <row r="18" spans="1:15" s="3" customFormat="1" ht="60.75" thickBot="1">
      <c r="A18"/>
      <c r="B18" s="13" t="s">
        <v>23</v>
      </c>
      <c r="D18" s="14">
        <v>43</v>
      </c>
      <c r="E18" s="15" t="s">
        <v>4</v>
      </c>
      <c r="F18" s="16"/>
      <c r="G18" s="36">
        <f>N18</f>
        <v>0.17485142320925867</v>
      </c>
      <c r="H18" s="16"/>
      <c r="I18" s="14"/>
      <c r="J18" s="15" t="s">
        <v>4</v>
      </c>
      <c r="K18" s="17">
        <f>I18*G18</f>
        <v>0</v>
      </c>
      <c r="L18" s="18"/>
      <c r="M18" s="41">
        <f>D18*65</f>
        <v>2795</v>
      </c>
      <c r="N18" s="42">
        <f>M18/$M$21</f>
        <v>0.17485142320925867</v>
      </c>
      <c r="O18" s="19"/>
    </row>
    <row r="19" spans="1:15" s="3" customFormat="1" ht="60.75" thickBot="1">
      <c r="A19"/>
      <c r="B19" s="13" t="s">
        <v>24</v>
      </c>
      <c r="D19" s="20">
        <v>69</v>
      </c>
      <c r="E19" s="21" t="s">
        <v>4</v>
      </c>
      <c r="F19" s="16"/>
      <c r="G19" s="36">
        <f t="shared" ref="G19:G20" si="3">N19</f>
        <v>4.3165467625899283E-2</v>
      </c>
      <c r="H19" s="16"/>
      <c r="I19" s="20"/>
      <c r="J19" s="21" t="s">
        <v>4</v>
      </c>
      <c r="K19" s="22">
        <f t="shared" ref="K19:K20" si="4">I19*G19</f>
        <v>0</v>
      </c>
      <c r="L19" s="18"/>
      <c r="M19" s="41">
        <f>D19*10</f>
        <v>690</v>
      </c>
      <c r="N19" s="42">
        <f t="shared" ref="N19:N20" si="5">M19/$M$21</f>
        <v>4.3165467625899283E-2</v>
      </c>
      <c r="O19" s="19"/>
    </row>
    <row r="20" spans="1:15" s="3" customFormat="1" ht="36.75" thickBot="1">
      <c r="A20"/>
      <c r="B20" s="23" t="s">
        <v>16</v>
      </c>
      <c r="D20" s="34">
        <v>15</v>
      </c>
      <c r="E20" s="25" t="s">
        <v>5</v>
      </c>
      <c r="F20" s="16"/>
      <c r="G20" s="37">
        <f t="shared" si="3"/>
        <v>0.78198310916484204</v>
      </c>
      <c r="H20" s="16"/>
      <c r="I20" s="24"/>
      <c r="J20" s="25" t="s">
        <v>4</v>
      </c>
      <c r="K20" s="26">
        <f t="shared" si="4"/>
        <v>0</v>
      </c>
      <c r="L20" s="18"/>
      <c r="M20" s="41">
        <v>12500</v>
      </c>
      <c r="N20" s="42">
        <f t="shared" si="5"/>
        <v>0.78198310916484204</v>
      </c>
      <c r="O20" s="19"/>
    </row>
    <row r="21" spans="1:15" s="3" customFormat="1" ht="13.5" thickBot="1">
      <c r="A21"/>
      <c r="B21" s="27"/>
      <c r="D21" s="28"/>
      <c r="E21" s="29"/>
      <c r="F21" s="30"/>
      <c r="G21" s="31"/>
      <c r="H21" s="30"/>
      <c r="I21" s="28"/>
      <c r="J21" s="29"/>
      <c r="L21" s="18"/>
      <c r="M21" s="44">
        <f>SUM(M18:M20)</f>
        <v>15985</v>
      </c>
      <c r="N21" s="42">
        <f>SUM(N18:N20)</f>
        <v>1</v>
      </c>
      <c r="O21" s="19"/>
    </row>
    <row r="22" spans="1:15" s="3" customFormat="1" ht="13.5" thickBot="1">
      <c r="A22"/>
      <c r="B22" s="27"/>
      <c r="D22" s="28"/>
      <c r="E22" s="29"/>
      <c r="F22" s="30"/>
      <c r="G22" s="32">
        <f>SUM(G18:G21)</f>
        <v>1</v>
      </c>
      <c r="H22" s="30"/>
      <c r="I22" s="92" t="s">
        <v>6</v>
      </c>
      <c r="J22" s="93"/>
      <c r="K22" s="33">
        <f>SUM(K18:K21)</f>
        <v>0</v>
      </c>
      <c r="L22" s="18"/>
      <c r="M22" s="18"/>
      <c r="N22" s="18"/>
      <c r="O22" s="19"/>
    </row>
    <row r="23" spans="1:15" s="3" customFormat="1">
      <c r="A23"/>
      <c r="B23" s="27"/>
      <c r="D23" s="28"/>
      <c r="E23" s="29"/>
      <c r="I23" s="28"/>
      <c r="J23" s="29"/>
      <c r="L23" s="18"/>
      <c r="M23" s="18"/>
      <c r="N23" s="18"/>
      <c r="O23" s="19"/>
    </row>
    <row r="24" spans="1:15">
      <c r="M24" s="43">
        <f>M16+M21</f>
        <v>59585</v>
      </c>
    </row>
  </sheetData>
  <mergeCells count="5">
    <mergeCell ref="I22:J22"/>
    <mergeCell ref="D4:E4"/>
    <mergeCell ref="I4:J4"/>
    <mergeCell ref="D17:E17"/>
    <mergeCell ref="I17:J17"/>
  </mergeCells>
  <pageMargins left="0.23622047244094491" right="0.19685039370078741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6FFBF-02D6-4252-9950-63FBF2F31808}">
  <dimension ref="A3:O24"/>
  <sheetViews>
    <sheetView topLeftCell="A6" zoomScale="110" zoomScaleNormal="110" workbookViewId="0">
      <selection activeCell="M11" sqref="M11"/>
    </sheetView>
  </sheetViews>
  <sheetFormatPr defaultColWidth="11.42578125" defaultRowHeight="12.75"/>
  <cols>
    <col min="1" max="1" width="5.7109375" customWidth="1"/>
    <col min="2" max="2" width="78.5703125" customWidth="1"/>
    <col min="3" max="3" width="3.28515625" customWidth="1"/>
    <col min="4" max="4" width="13.85546875" bestFit="1" customWidth="1"/>
    <col min="5" max="5" width="11.28515625" customWidth="1"/>
    <col min="6" max="6" width="2.28515625" customWidth="1"/>
    <col min="7" max="7" width="14.140625" customWidth="1"/>
    <col min="8" max="8" width="2.28515625" customWidth="1"/>
    <col min="9" max="9" width="13.5703125" customWidth="1"/>
    <col min="10" max="10" width="8" customWidth="1"/>
    <col min="11" max="11" width="17" bestFit="1" customWidth="1"/>
    <col min="13" max="13" width="12.140625" bestFit="1" customWidth="1"/>
    <col min="15" max="15" width="12.140625" bestFit="1" customWidth="1"/>
  </cols>
  <sheetData>
    <row r="3" spans="2:15" ht="13.5" thickBot="1"/>
    <row r="4" spans="2:15" s="1" customFormat="1" ht="24.75" thickBot="1">
      <c r="B4" s="2" t="s">
        <v>8</v>
      </c>
      <c r="C4" s="3"/>
      <c r="D4" s="94" t="s">
        <v>0</v>
      </c>
      <c r="E4" s="95"/>
      <c r="G4" s="9" t="s">
        <v>2</v>
      </c>
      <c r="I4" s="94" t="s">
        <v>1</v>
      </c>
      <c r="J4" s="95"/>
      <c r="K4" s="10" t="s">
        <v>3</v>
      </c>
      <c r="M4" s="4"/>
      <c r="N4" s="5"/>
    </row>
    <row r="5" spans="2:15" s="1" customFormat="1" ht="48.75" thickBot="1">
      <c r="B5" s="6" t="s">
        <v>10</v>
      </c>
      <c r="C5" s="3"/>
      <c r="D5" s="7">
        <v>5600</v>
      </c>
      <c r="E5" s="8" t="s">
        <v>7</v>
      </c>
      <c r="G5" s="36">
        <f>N5</f>
        <v>0.11630321910695743</v>
      </c>
      <c r="I5" s="7"/>
      <c r="J5" s="8" t="s">
        <v>7</v>
      </c>
      <c r="K5" s="17">
        <f>I5*G5</f>
        <v>0</v>
      </c>
      <c r="M5" s="38">
        <f>D5*1</f>
        <v>5600</v>
      </c>
      <c r="N5" s="39">
        <f>M5/$M$16</f>
        <v>0.11630321910695743</v>
      </c>
    </row>
    <row r="6" spans="2:15" s="1" customFormat="1" ht="60.75" thickBot="1">
      <c r="B6" s="6" t="s">
        <v>18</v>
      </c>
      <c r="C6" s="3"/>
      <c r="D6" s="7">
        <v>550</v>
      </c>
      <c r="E6" s="8" t="s">
        <v>7</v>
      </c>
      <c r="G6" s="36">
        <f t="shared" ref="G6:G15" si="0">N6</f>
        <v>3.4267912772585667E-2</v>
      </c>
      <c r="I6" s="7"/>
      <c r="J6" s="8" t="s">
        <v>7</v>
      </c>
      <c r="K6" s="22">
        <f t="shared" ref="K6:K15" si="1">I6*G6</f>
        <v>0</v>
      </c>
      <c r="M6" s="38">
        <f>D6*3</f>
        <v>1650</v>
      </c>
      <c r="N6" s="39">
        <f t="shared" ref="N6:N15" si="2">M6/$M$16</f>
        <v>3.4267912772585667E-2</v>
      </c>
    </row>
    <row r="7" spans="2:15" s="1" customFormat="1" ht="60.75" thickBot="1">
      <c r="B7" s="6" t="s">
        <v>11</v>
      </c>
      <c r="C7" s="3"/>
      <c r="D7" s="7">
        <v>3900</v>
      </c>
      <c r="E7" s="8" t="s">
        <v>7</v>
      </c>
      <c r="G7" s="36">
        <f t="shared" si="0"/>
        <v>0.16199376947040497</v>
      </c>
      <c r="I7" s="7"/>
      <c r="J7" s="8" t="s">
        <v>7</v>
      </c>
      <c r="K7" s="26">
        <f t="shared" si="1"/>
        <v>0</v>
      </c>
      <c r="M7" s="38">
        <f>D7*1*2</f>
        <v>7800</v>
      </c>
      <c r="N7" s="39">
        <f t="shared" si="2"/>
        <v>0.16199376947040497</v>
      </c>
    </row>
    <row r="8" spans="2:15" s="1" customFormat="1" ht="60.75" thickBot="1">
      <c r="B8" s="6" t="s">
        <v>19</v>
      </c>
      <c r="C8" s="3"/>
      <c r="D8" s="7">
        <v>375</v>
      </c>
      <c r="E8" s="8" t="s">
        <v>7</v>
      </c>
      <c r="G8" s="36">
        <f t="shared" si="0"/>
        <v>4.6728971962616821E-2</v>
      </c>
      <c r="I8" s="7"/>
      <c r="J8" s="8" t="s">
        <v>7</v>
      </c>
      <c r="K8" s="26">
        <f t="shared" si="1"/>
        <v>0</v>
      </c>
      <c r="M8" s="38">
        <f>D8*3*2</f>
        <v>2250</v>
      </c>
      <c r="N8" s="39">
        <f t="shared" si="2"/>
        <v>4.6728971962616821E-2</v>
      </c>
    </row>
    <row r="9" spans="2:15" s="1" customFormat="1" ht="60.75" thickBot="1">
      <c r="B9" s="6" t="s">
        <v>12</v>
      </c>
      <c r="C9" s="3"/>
      <c r="D9" s="7">
        <v>4800</v>
      </c>
      <c r="E9" s="8" t="s">
        <v>7</v>
      </c>
      <c r="G9" s="36">
        <f t="shared" si="0"/>
        <v>0.19937694704049844</v>
      </c>
      <c r="I9" s="7"/>
      <c r="J9" s="8" t="s">
        <v>7</v>
      </c>
      <c r="K9" s="26">
        <f t="shared" si="1"/>
        <v>0</v>
      </c>
      <c r="M9" s="38">
        <f>D9*1*2</f>
        <v>9600</v>
      </c>
      <c r="N9" s="39">
        <f t="shared" si="2"/>
        <v>0.19937694704049844</v>
      </c>
    </row>
    <row r="10" spans="2:15" s="1" customFormat="1" ht="60.75" thickBot="1">
      <c r="B10" s="6" t="s">
        <v>20</v>
      </c>
      <c r="C10" s="3"/>
      <c r="D10" s="7">
        <v>375</v>
      </c>
      <c r="E10" s="8" t="s">
        <v>7</v>
      </c>
      <c r="G10" s="36">
        <f t="shared" si="0"/>
        <v>4.6728971962616821E-2</v>
      </c>
      <c r="I10" s="7"/>
      <c r="J10" s="8" t="s">
        <v>7</v>
      </c>
      <c r="K10" s="26">
        <f t="shared" si="1"/>
        <v>0</v>
      </c>
      <c r="M10" s="38">
        <f>D10*3*2</f>
        <v>2250</v>
      </c>
      <c r="N10" s="39">
        <f t="shared" si="2"/>
        <v>4.6728971962616821E-2</v>
      </c>
    </row>
    <row r="11" spans="2:15" s="1" customFormat="1" ht="60.75" thickBot="1">
      <c r="B11" s="6" t="s">
        <v>13</v>
      </c>
      <c r="C11" s="3"/>
      <c r="D11" s="7">
        <v>2950</v>
      </c>
      <c r="E11" s="8" t="s">
        <v>7</v>
      </c>
      <c r="G11" s="36">
        <f t="shared" si="0"/>
        <v>0.12253374870197301</v>
      </c>
      <c r="I11" s="7"/>
      <c r="J11" s="8" t="s">
        <v>7</v>
      </c>
      <c r="K11" s="26">
        <f t="shared" si="1"/>
        <v>0</v>
      </c>
      <c r="M11" s="38">
        <f>D11*1*2</f>
        <v>5900</v>
      </c>
      <c r="N11" s="39">
        <f t="shared" si="2"/>
        <v>0.12253374870197301</v>
      </c>
    </row>
    <row r="12" spans="2:15" s="1" customFormat="1" ht="48.75" thickBot="1">
      <c r="B12" s="6" t="s">
        <v>17</v>
      </c>
      <c r="C12" s="3"/>
      <c r="D12" s="7">
        <v>375</v>
      </c>
      <c r="E12" s="8" t="s">
        <v>7</v>
      </c>
      <c r="G12" s="36">
        <f t="shared" si="0"/>
        <v>4.6728971962616821E-2</v>
      </c>
      <c r="I12" s="7"/>
      <c r="J12" s="8" t="s">
        <v>7</v>
      </c>
      <c r="K12" s="26">
        <f t="shared" si="1"/>
        <v>0</v>
      </c>
      <c r="M12" s="38">
        <f>D12*3*2</f>
        <v>2250</v>
      </c>
      <c r="N12" s="39">
        <f t="shared" si="2"/>
        <v>4.6728971962616821E-2</v>
      </c>
      <c r="O12" s="45">
        <f>SUM(M5:M12)</f>
        <v>37300</v>
      </c>
    </row>
    <row r="13" spans="2:15" s="1" customFormat="1" ht="60.75" thickBot="1">
      <c r="B13" s="6" t="s">
        <v>21</v>
      </c>
      <c r="C13" s="3"/>
      <c r="D13" s="7">
        <v>2500</v>
      </c>
      <c r="E13" s="8" t="s">
        <v>7</v>
      </c>
      <c r="G13" s="36">
        <f t="shared" si="0"/>
        <v>0.10384215991692627</v>
      </c>
      <c r="I13" s="7"/>
      <c r="J13" s="8" t="s">
        <v>7</v>
      </c>
      <c r="K13" s="26">
        <f t="shared" si="1"/>
        <v>0</v>
      </c>
      <c r="M13" s="38">
        <f>D13*1*2</f>
        <v>5000</v>
      </c>
      <c r="N13" s="39">
        <f t="shared" si="2"/>
        <v>0.10384215991692627</v>
      </c>
      <c r="O13" s="45"/>
    </row>
    <row r="14" spans="2:15" s="1" customFormat="1" ht="60.75" thickBot="1">
      <c r="B14" s="6" t="s">
        <v>22</v>
      </c>
      <c r="C14" s="3"/>
      <c r="D14" s="7">
        <v>275</v>
      </c>
      <c r="E14" s="8" t="s">
        <v>7</v>
      </c>
      <c r="G14" s="36">
        <f t="shared" si="0"/>
        <v>3.4267912772585667E-2</v>
      </c>
      <c r="I14" s="7"/>
      <c r="J14" s="8" t="s">
        <v>7</v>
      </c>
      <c r="K14" s="26">
        <f t="shared" si="1"/>
        <v>0</v>
      </c>
      <c r="M14" s="38">
        <f>D14*3*2</f>
        <v>1650</v>
      </c>
      <c r="N14" s="39">
        <f t="shared" si="2"/>
        <v>3.4267912772585667E-2</v>
      </c>
    </row>
    <row r="15" spans="2:15" s="1" customFormat="1" ht="96.75" thickBot="1">
      <c r="B15" s="6" t="s">
        <v>14</v>
      </c>
      <c r="C15" s="3"/>
      <c r="D15" s="7">
        <v>350</v>
      </c>
      <c r="E15" s="8" t="s">
        <v>15</v>
      </c>
      <c r="G15" s="37">
        <f t="shared" si="0"/>
        <v>8.7227414330218064E-2</v>
      </c>
      <c r="I15" s="7"/>
      <c r="J15" s="8" t="s">
        <v>15</v>
      </c>
      <c r="K15" s="26">
        <f t="shared" si="1"/>
        <v>0</v>
      </c>
      <c r="M15" s="38">
        <f>D15*12</f>
        <v>4200</v>
      </c>
      <c r="N15" s="39">
        <f t="shared" si="2"/>
        <v>8.7227414330218064E-2</v>
      </c>
    </row>
    <row r="16" spans="2:15" ht="13.5" thickBot="1">
      <c r="G16" s="35">
        <f>SUM(G5:G15)</f>
        <v>1</v>
      </c>
      <c r="M16" s="43">
        <f>SUM(M5:M15)</f>
        <v>48150</v>
      </c>
      <c r="N16" s="40">
        <f>SUM(N5:N15)</f>
        <v>1</v>
      </c>
    </row>
    <row r="17" spans="1:15" ht="24.75" thickBot="1">
      <c r="B17" s="2" t="s">
        <v>9</v>
      </c>
      <c r="C17" s="3"/>
      <c r="D17" s="94" t="s">
        <v>0</v>
      </c>
      <c r="E17" s="95"/>
      <c r="G17" s="9" t="s">
        <v>2</v>
      </c>
      <c r="I17" s="94" t="s">
        <v>1</v>
      </c>
      <c r="J17" s="95"/>
      <c r="K17" s="10" t="s">
        <v>3</v>
      </c>
      <c r="L17" s="11"/>
      <c r="M17" s="11"/>
      <c r="N17" s="11"/>
      <c r="O17" s="12"/>
    </row>
    <row r="18" spans="1:15" s="3" customFormat="1" ht="60.75" thickBot="1">
      <c r="A18"/>
      <c r="B18" s="13" t="s">
        <v>23</v>
      </c>
      <c r="D18" s="14">
        <v>43</v>
      </c>
      <c r="E18" s="15" t="s">
        <v>4</v>
      </c>
      <c r="F18" s="16"/>
      <c r="G18" s="36">
        <f>N18</f>
        <v>0.17485142320925867</v>
      </c>
      <c r="H18" s="16"/>
      <c r="I18" s="14"/>
      <c r="J18" s="15" t="s">
        <v>4</v>
      </c>
      <c r="K18" s="17">
        <f>I18*G18</f>
        <v>0</v>
      </c>
      <c r="L18" s="18"/>
      <c r="M18" s="41">
        <f>D18*65</f>
        <v>2795</v>
      </c>
      <c r="N18" s="42">
        <f>M18/$M$21</f>
        <v>0.17485142320925867</v>
      </c>
      <c r="O18" s="19"/>
    </row>
    <row r="19" spans="1:15" s="3" customFormat="1" ht="60.75" thickBot="1">
      <c r="A19"/>
      <c r="B19" s="13" t="s">
        <v>24</v>
      </c>
      <c r="D19" s="20">
        <v>69</v>
      </c>
      <c r="E19" s="21" t="s">
        <v>4</v>
      </c>
      <c r="F19" s="16"/>
      <c r="G19" s="36">
        <f t="shared" ref="G19:G20" si="3">N19</f>
        <v>4.3165467625899283E-2</v>
      </c>
      <c r="H19" s="16"/>
      <c r="I19" s="20"/>
      <c r="J19" s="21" t="s">
        <v>4</v>
      </c>
      <c r="K19" s="22">
        <f t="shared" ref="K19:K20" si="4">I19*G19</f>
        <v>0</v>
      </c>
      <c r="L19" s="18"/>
      <c r="M19" s="41">
        <f>D19*10</f>
        <v>690</v>
      </c>
      <c r="N19" s="42">
        <f t="shared" ref="N19:N20" si="5">M19/$M$21</f>
        <v>4.3165467625899283E-2</v>
      </c>
      <c r="O19" s="19"/>
    </row>
    <row r="20" spans="1:15" s="3" customFormat="1" ht="36.75" thickBot="1">
      <c r="A20"/>
      <c r="B20" s="23" t="s">
        <v>16</v>
      </c>
      <c r="D20" s="34">
        <v>15</v>
      </c>
      <c r="E20" s="25" t="s">
        <v>5</v>
      </c>
      <c r="F20" s="16"/>
      <c r="G20" s="37">
        <f t="shared" si="3"/>
        <v>0.78198310916484204</v>
      </c>
      <c r="H20" s="16"/>
      <c r="I20" s="24"/>
      <c r="J20" s="25" t="s">
        <v>4</v>
      </c>
      <c r="K20" s="26">
        <f t="shared" si="4"/>
        <v>0</v>
      </c>
      <c r="L20" s="18"/>
      <c r="M20" s="41">
        <v>12500</v>
      </c>
      <c r="N20" s="42">
        <f t="shared" si="5"/>
        <v>0.78198310916484204</v>
      </c>
      <c r="O20" s="19"/>
    </row>
    <row r="21" spans="1:15" s="3" customFormat="1" ht="13.5" thickBot="1">
      <c r="A21"/>
      <c r="B21" s="27"/>
      <c r="D21" s="28"/>
      <c r="E21" s="29"/>
      <c r="F21" s="30"/>
      <c r="G21" s="31"/>
      <c r="H21" s="30"/>
      <c r="I21" s="28"/>
      <c r="J21" s="29"/>
      <c r="L21" s="18"/>
      <c r="M21" s="44">
        <f>SUM(M18:M20)</f>
        <v>15985</v>
      </c>
      <c r="N21" s="42">
        <f>SUM(N18:N20)</f>
        <v>1</v>
      </c>
      <c r="O21" s="19"/>
    </row>
    <row r="22" spans="1:15" s="3" customFormat="1" ht="13.5" thickBot="1">
      <c r="A22"/>
      <c r="B22" s="27"/>
      <c r="D22" s="28"/>
      <c r="E22" s="29"/>
      <c r="F22" s="30"/>
      <c r="G22" s="32">
        <f>SUM(G18:G21)</f>
        <v>1</v>
      </c>
      <c r="H22" s="30"/>
      <c r="I22" s="92" t="s">
        <v>6</v>
      </c>
      <c r="J22" s="93"/>
      <c r="K22" s="33">
        <f>SUM(K18:K21)</f>
        <v>0</v>
      </c>
      <c r="L22" s="18"/>
      <c r="M22" s="18"/>
      <c r="N22" s="18"/>
      <c r="O22" s="19"/>
    </row>
    <row r="23" spans="1:15" s="3" customFormat="1">
      <c r="A23"/>
      <c r="B23" s="27"/>
      <c r="D23" s="28"/>
      <c r="E23" s="29"/>
      <c r="I23" s="28"/>
      <c r="J23" s="29"/>
      <c r="L23" s="18"/>
      <c r="M23" s="18"/>
      <c r="N23" s="18"/>
      <c r="O23" s="19"/>
    </row>
    <row r="24" spans="1:15">
      <c r="M24" s="43">
        <f>M16+M21</f>
        <v>64135</v>
      </c>
    </row>
  </sheetData>
  <mergeCells count="5">
    <mergeCell ref="D4:E4"/>
    <mergeCell ref="I4:J4"/>
    <mergeCell ref="D17:E17"/>
    <mergeCell ref="I17:J17"/>
    <mergeCell ref="I22:J22"/>
  </mergeCells>
  <pageMargins left="0.23622047244094491" right="0.19685039370078741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22A53-8E93-446D-8692-5E1E8A2CD6ED}">
  <dimension ref="B2:O33"/>
  <sheetViews>
    <sheetView showGridLines="0" tabSelected="1" workbookViewId="0">
      <selection activeCell="F34" sqref="F34"/>
    </sheetView>
  </sheetViews>
  <sheetFormatPr defaultRowHeight="12.75"/>
  <cols>
    <col min="1" max="1" width="5.140625" customWidth="1"/>
    <col min="3" max="3" width="66.140625" customWidth="1"/>
    <col min="4" max="4" width="12.140625" customWidth="1"/>
    <col min="5" max="5" width="18.28515625" customWidth="1"/>
    <col min="6" max="6" width="20" customWidth="1"/>
    <col min="7" max="7" width="5.5703125" customWidth="1"/>
    <col min="9" max="9" width="12.7109375" customWidth="1"/>
    <col min="10" max="10" width="14" customWidth="1"/>
    <col min="11" max="11" width="18.42578125" customWidth="1"/>
    <col min="12" max="12" width="23.85546875" customWidth="1"/>
    <col min="13" max="13" width="13.5703125" customWidth="1"/>
    <col min="14" max="14" width="15" customWidth="1"/>
    <col min="15" max="15" width="16" customWidth="1"/>
  </cols>
  <sheetData>
    <row r="2" spans="2:15" ht="15" customHeight="1">
      <c r="B2" s="116" t="s">
        <v>187</v>
      </c>
      <c r="D2" s="219" t="s">
        <v>155</v>
      </c>
      <c r="E2" s="220"/>
      <c r="F2" s="221"/>
    </row>
    <row r="3" spans="2:15" ht="15" customHeight="1"/>
    <row r="4" spans="2:15" ht="15" customHeight="1"/>
    <row r="5" spans="2:15" ht="15" customHeight="1">
      <c r="B5" s="117" t="s">
        <v>161</v>
      </c>
      <c r="C5" s="117"/>
      <c r="D5" s="117"/>
      <c r="E5" s="117"/>
      <c r="F5" s="117"/>
      <c r="H5" s="117" t="s">
        <v>163</v>
      </c>
      <c r="I5" s="117"/>
      <c r="J5" s="117"/>
      <c r="K5" s="117"/>
      <c r="L5" s="117"/>
      <c r="M5" s="117"/>
      <c r="N5" s="117"/>
      <c r="O5" s="117"/>
    </row>
    <row r="6" spans="2:15" ht="15" customHeight="1">
      <c r="B6" s="46"/>
      <c r="C6" s="46"/>
      <c r="D6" s="46"/>
      <c r="E6" s="46"/>
      <c r="F6" s="46"/>
    </row>
    <row r="7" spans="2:15" ht="15" customHeight="1">
      <c r="B7" s="65" t="s">
        <v>138</v>
      </c>
      <c r="C7" s="65" t="s">
        <v>160</v>
      </c>
      <c r="D7" s="65" t="s">
        <v>32</v>
      </c>
      <c r="E7" s="66" t="s">
        <v>159</v>
      </c>
      <c r="F7" s="66" t="s">
        <v>153</v>
      </c>
      <c r="H7" s="74" t="s">
        <v>138</v>
      </c>
      <c r="I7" s="74" t="s">
        <v>123</v>
      </c>
      <c r="J7" s="74" t="s">
        <v>128</v>
      </c>
      <c r="K7" s="74" t="s">
        <v>124</v>
      </c>
      <c r="L7" s="74" t="s">
        <v>148</v>
      </c>
      <c r="M7" s="65" t="s">
        <v>32</v>
      </c>
      <c r="N7" s="74" t="s">
        <v>129</v>
      </c>
      <c r="O7" s="74" t="s">
        <v>152</v>
      </c>
    </row>
    <row r="8" spans="2:15" ht="15" customHeight="1">
      <c r="B8" s="119">
        <v>1</v>
      </c>
      <c r="C8" s="120" t="s">
        <v>137</v>
      </c>
      <c r="D8" s="121" t="s">
        <v>33</v>
      </c>
      <c r="E8" s="143">
        <v>1300</v>
      </c>
      <c r="F8" s="227"/>
      <c r="H8" s="131">
        <v>1</v>
      </c>
      <c r="I8" s="134" t="s">
        <v>54</v>
      </c>
      <c r="J8" s="134" t="s">
        <v>64</v>
      </c>
      <c r="K8" s="134" t="s">
        <v>72</v>
      </c>
      <c r="L8" s="135" t="s">
        <v>78</v>
      </c>
      <c r="M8" s="136" t="s">
        <v>164</v>
      </c>
      <c r="N8" s="137">
        <v>3121.46</v>
      </c>
      <c r="O8" s="227"/>
    </row>
    <row r="9" spans="2:15" ht="15" customHeight="1">
      <c r="B9" s="123"/>
      <c r="C9" s="120" t="s">
        <v>136</v>
      </c>
      <c r="D9" s="124"/>
      <c r="E9" s="143">
        <v>1900</v>
      </c>
      <c r="F9" s="227"/>
      <c r="H9" s="132"/>
      <c r="I9" s="134" t="s">
        <v>54</v>
      </c>
      <c r="J9" s="134" t="s">
        <v>65</v>
      </c>
      <c r="K9" s="134" t="s">
        <v>72</v>
      </c>
      <c r="L9" s="135" t="s">
        <v>78</v>
      </c>
      <c r="M9" s="138"/>
      <c r="N9" s="137">
        <v>3121.46</v>
      </c>
      <c r="O9" s="227"/>
    </row>
    <row r="10" spans="2:15" ht="15" customHeight="1">
      <c r="B10" s="87"/>
      <c r="C10" s="88"/>
      <c r="D10" s="89"/>
      <c r="E10" s="144"/>
      <c r="F10" s="85"/>
      <c r="H10" s="132"/>
      <c r="I10" s="134" t="s">
        <v>54</v>
      </c>
      <c r="J10" s="134" t="s">
        <v>58</v>
      </c>
      <c r="K10" s="134" t="s">
        <v>72</v>
      </c>
      <c r="L10" s="135" t="s">
        <v>79</v>
      </c>
      <c r="M10" s="138"/>
      <c r="N10" s="137">
        <v>8223.1200000000008</v>
      </c>
      <c r="O10" s="227"/>
    </row>
    <row r="11" spans="2:15" ht="15" customHeight="1">
      <c r="B11" s="65" t="s">
        <v>138</v>
      </c>
      <c r="C11" s="65" t="s">
        <v>160</v>
      </c>
      <c r="D11" s="65" t="s">
        <v>32</v>
      </c>
      <c r="E11" s="66" t="s">
        <v>159</v>
      </c>
      <c r="F11" s="66" t="s">
        <v>153</v>
      </c>
      <c r="H11" s="132"/>
      <c r="I11" s="134" t="s">
        <v>54</v>
      </c>
      <c r="J11" s="134" t="s">
        <v>60</v>
      </c>
      <c r="K11" s="134" t="s">
        <v>72</v>
      </c>
      <c r="L11" s="135" t="s">
        <v>80</v>
      </c>
      <c r="M11" s="138"/>
      <c r="N11" s="137">
        <v>9457.34</v>
      </c>
      <c r="O11" s="227"/>
    </row>
    <row r="12" spans="2:15" ht="15" customHeight="1">
      <c r="B12" s="125">
        <v>2</v>
      </c>
      <c r="C12" s="126" t="s">
        <v>135</v>
      </c>
      <c r="D12" s="127" t="s">
        <v>33</v>
      </c>
      <c r="E12" s="145">
        <v>2300</v>
      </c>
      <c r="F12" s="227"/>
      <c r="H12" s="132"/>
      <c r="I12" s="134" t="s">
        <v>54</v>
      </c>
      <c r="J12" s="134" t="s">
        <v>64</v>
      </c>
      <c r="K12" s="139" t="s">
        <v>125</v>
      </c>
      <c r="L12" s="139" t="s">
        <v>83</v>
      </c>
      <c r="M12" s="138"/>
      <c r="N12" s="137">
        <v>324</v>
      </c>
      <c r="O12" s="227"/>
    </row>
    <row r="13" spans="2:15" ht="15" customHeight="1">
      <c r="H13" s="132"/>
      <c r="I13" s="134" t="s">
        <v>54</v>
      </c>
      <c r="J13" s="134" t="s">
        <v>65</v>
      </c>
      <c r="K13" s="139" t="s">
        <v>125</v>
      </c>
      <c r="L13" s="134" t="s">
        <v>84</v>
      </c>
      <c r="M13" s="138"/>
      <c r="N13" s="137">
        <v>410.41</v>
      </c>
      <c r="O13" s="227"/>
    </row>
    <row r="14" spans="2:15" ht="15" customHeight="1">
      <c r="B14" s="117" t="s">
        <v>162</v>
      </c>
      <c r="C14" s="117"/>
      <c r="D14" s="117"/>
      <c r="E14" s="117"/>
      <c r="F14" s="117"/>
      <c r="H14" s="132"/>
      <c r="I14" s="134" t="s">
        <v>54</v>
      </c>
      <c r="J14" s="134" t="s">
        <v>58</v>
      </c>
      <c r="K14" s="139" t="s">
        <v>125</v>
      </c>
      <c r="L14" s="134" t="s">
        <v>85</v>
      </c>
      <c r="M14" s="138"/>
      <c r="N14" s="137">
        <v>894.99</v>
      </c>
      <c r="O14" s="227"/>
    </row>
    <row r="15" spans="2:15" ht="15" customHeight="1">
      <c r="H15" s="132"/>
      <c r="I15" s="134" t="s">
        <v>54</v>
      </c>
      <c r="J15" s="134" t="s">
        <v>60</v>
      </c>
      <c r="K15" s="139" t="s">
        <v>125</v>
      </c>
      <c r="L15" s="134" t="s">
        <v>86</v>
      </c>
      <c r="M15" s="138"/>
      <c r="N15" s="137">
        <v>1988</v>
      </c>
      <c r="O15" s="227"/>
    </row>
    <row r="16" spans="2:15" ht="15" customHeight="1">
      <c r="B16" s="65" t="s">
        <v>138</v>
      </c>
      <c r="C16" s="74" t="s">
        <v>39</v>
      </c>
      <c r="D16" s="65" t="s">
        <v>32</v>
      </c>
      <c r="E16" s="74" t="s">
        <v>154</v>
      </c>
      <c r="F16" s="74" t="s">
        <v>152</v>
      </c>
      <c r="H16" s="132"/>
      <c r="I16" s="134" t="s">
        <v>54</v>
      </c>
      <c r="J16" s="134" t="s">
        <v>64</v>
      </c>
      <c r="K16" s="139" t="s">
        <v>75</v>
      </c>
      <c r="L16" s="134" t="s">
        <v>87</v>
      </c>
      <c r="M16" s="138"/>
      <c r="N16" s="137">
        <v>1300.81</v>
      </c>
      <c r="O16" s="227"/>
    </row>
    <row r="17" spans="2:15" ht="15" customHeight="1">
      <c r="B17" s="129">
        <v>1</v>
      </c>
      <c r="C17" s="130" t="s">
        <v>98</v>
      </c>
      <c r="D17" s="131" t="s">
        <v>36</v>
      </c>
      <c r="E17" s="146">
        <v>85</v>
      </c>
      <c r="F17" s="227"/>
      <c r="H17" s="132"/>
      <c r="I17" s="134" t="s">
        <v>54</v>
      </c>
      <c r="J17" s="134" t="s">
        <v>65</v>
      </c>
      <c r="K17" s="139" t="s">
        <v>75</v>
      </c>
      <c r="L17" s="134" t="s">
        <v>88</v>
      </c>
      <c r="M17" s="138"/>
      <c r="N17" s="137">
        <v>1406.39</v>
      </c>
      <c r="O17" s="227"/>
    </row>
    <row r="18" spans="2:15" ht="15" customHeight="1">
      <c r="B18" s="129"/>
      <c r="C18" s="130" t="s">
        <v>99</v>
      </c>
      <c r="D18" s="132"/>
      <c r="E18" s="146">
        <v>130</v>
      </c>
      <c r="F18" s="227"/>
      <c r="H18" s="132"/>
      <c r="I18" s="134" t="s">
        <v>54</v>
      </c>
      <c r="J18" s="134" t="s">
        <v>58</v>
      </c>
      <c r="K18" s="139" t="s">
        <v>75</v>
      </c>
      <c r="L18" s="134" t="s">
        <v>89</v>
      </c>
      <c r="M18" s="138"/>
      <c r="N18" s="137">
        <v>2692.83</v>
      </c>
      <c r="O18" s="227"/>
    </row>
    <row r="19" spans="2:15" ht="15" customHeight="1">
      <c r="B19" s="129"/>
      <c r="C19" s="130" t="s">
        <v>132</v>
      </c>
      <c r="D19" s="133"/>
      <c r="E19" s="146">
        <v>180</v>
      </c>
      <c r="F19" s="227"/>
      <c r="H19" s="132"/>
      <c r="I19" s="134" t="s">
        <v>54</v>
      </c>
      <c r="J19" s="134" t="s">
        <v>60</v>
      </c>
      <c r="K19" s="139" t="s">
        <v>75</v>
      </c>
      <c r="L19" s="134" t="s">
        <v>90</v>
      </c>
      <c r="M19" s="138"/>
      <c r="N19" s="137">
        <v>2629.45</v>
      </c>
      <c r="O19" s="227"/>
    </row>
    <row r="20" spans="2:15" ht="15" customHeight="1">
      <c r="E20" s="12"/>
      <c r="H20" s="132"/>
      <c r="I20" s="134" t="s">
        <v>54</v>
      </c>
      <c r="J20" s="134" t="s">
        <v>64</v>
      </c>
      <c r="K20" s="134" t="s">
        <v>126</v>
      </c>
      <c r="L20" s="134" t="s">
        <v>92</v>
      </c>
      <c r="M20" s="138"/>
      <c r="N20" s="137">
        <v>326.42</v>
      </c>
      <c r="O20" s="227"/>
    </row>
    <row r="21" spans="2:15" ht="15" customHeight="1">
      <c r="B21" s="65" t="s">
        <v>138</v>
      </c>
      <c r="C21" s="74" t="s">
        <v>39</v>
      </c>
      <c r="D21" s="110"/>
      <c r="E21" s="74" t="s">
        <v>154</v>
      </c>
      <c r="F21" s="74" t="s">
        <v>152</v>
      </c>
      <c r="H21" s="132"/>
      <c r="I21" s="134" t="s">
        <v>54</v>
      </c>
      <c r="J21" s="134" t="s">
        <v>65</v>
      </c>
      <c r="K21" s="134" t="s">
        <v>126</v>
      </c>
      <c r="L21" s="134" t="s">
        <v>93</v>
      </c>
      <c r="M21" s="138"/>
      <c r="N21" s="137">
        <v>489.63</v>
      </c>
      <c r="O21" s="227"/>
    </row>
    <row r="22" spans="2:15" ht="15" customHeight="1">
      <c r="B22" s="129">
        <v>2</v>
      </c>
      <c r="C22" s="130" t="s">
        <v>98</v>
      </c>
      <c r="D22" s="131" t="s">
        <v>36</v>
      </c>
      <c r="E22" s="146">
        <v>85</v>
      </c>
      <c r="F22" s="227"/>
      <c r="H22" s="132"/>
      <c r="I22" s="134" t="s">
        <v>54</v>
      </c>
      <c r="J22" s="134" t="s">
        <v>58</v>
      </c>
      <c r="K22" s="134" t="s">
        <v>126</v>
      </c>
      <c r="L22" s="134" t="s">
        <v>94</v>
      </c>
      <c r="M22" s="138"/>
      <c r="N22" s="137">
        <v>509.52</v>
      </c>
      <c r="O22" s="227"/>
    </row>
    <row r="23" spans="2:15" ht="15" customHeight="1">
      <c r="B23" s="129"/>
      <c r="C23" s="130" t="s">
        <v>99</v>
      </c>
      <c r="D23" s="132"/>
      <c r="E23" s="146">
        <v>130</v>
      </c>
      <c r="F23" s="227"/>
      <c r="H23" s="133"/>
      <c r="I23" s="134" t="s">
        <v>54</v>
      </c>
      <c r="J23" s="134" t="s">
        <v>60</v>
      </c>
      <c r="K23" s="134" t="s">
        <v>126</v>
      </c>
      <c r="L23" s="134" t="s">
        <v>95</v>
      </c>
      <c r="M23" s="140"/>
      <c r="N23" s="137">
        <v>2130.41</v>
      </c>
      <c r="O23" s="227"/>
    </row>
    <row r="24" spans="2:15" ht="15" customHeight="1">
      <c r="B24" s="129"/>
      <c r="C24" s="130" t="s">
        <v>132</v>
      </c>
      <c r="D24" s="133"/>
      <c r="E24" s="146">
        <v>180</v>
      </c>
      <c r="F24" s="227"/>
      <c r="H24" s="68"/>
      <c r="I24" s="68"/>
      <c r="J24" s="68"/>
      <c r="K24" s="68"/>
      <c r="L24" s="68"/>
      <c r="M24" s="68"/>
      <c r="N24" s="68"/>
      <c r="O24" s="68"/>
    </row>
    <row r="25" spans="2:15" ht="15" customHeight="1">
      <c r="H25" s="74" t="s">
        <v>138</v>
      </c>
      <c r="I25" s="74" t="s">
        <v>123</v>
      </c>
      <c r="J25" s="74" t="s">
        <v>128</v>
      </c>
      <c r="K25" s="74" t="s">
        <v>124</v>
      </c>
      <c r="L25" s="74" t="s">
        <v>148</v>
      </c>
      <c r="M25" s="65" t="s">
        <v>32</v>
      </c>
      <c r="N25" s="74" t="s">
        <v>129</v>
      </c>
      <c r="O25" s="74" t="s">
        <v>152</v>
      </c>
    </row>
    <row r="26" spans="2:15" ht="15" customHeight="1">
      <c r="H26" s="131">
        <v>2</v>
      </c>
      <c r="I26" s="134" t="s">
        <v>62</v>
      </c>
      <c r="J26" s="134" t="s">
        <v>127</v>
      </c>
      <c r="K26" s="139" t="s">
        <v>75</v>
      </c>
      <c r="L26" s="134" t="s">
        <v>97</v>
      </c>
      <c r="M26" s="136" t="s">
        <v>165</v>
      </c>
      <c r="N26" s="137">
        <v>11664</v>
      </c>
      <c r="O26" s="227"/>
    </row>
    <row r="27" spans="2:15" ht="15" customHeight="1">
      <c r="B27" s="181" t="s">
        <v>182</v>
      </c>
      <c r="C27" s="181"/>
      <c r="D27" s="181"/>
      <c r="E27" s="181"/>
      <c r="F27" s="181"/>
      <c r="H27" s="132"/>
      <c r="I27" s="134" t="s">
        <v>62</v>
      </c>
      <c r="J27" s="134" t="s">
        <v>127</v>
      </c>
      <c r="K27" s="139" t="s">
        <v>125</v>
      </c>
      <c r="L27" s="134" t="s">
        <v>122</v>
      </c>
      <c r="M27" s="138"/>
      <c r="N27" s="137">
        <v>2527.1999999999998</v>
      </c>
      <c r="O27" s="227"/>
    </row>
    <row r="28" spans="2:15" ht="15" customHeight="1">
      <c r="G28" s="118"/>
      <c r="H28" s="132"/>
      <c r="I28" s="134" t="s">
        <v>62</v>
      </c>
      <c r="J28" s="134" t="s">
        <v>127</v>
      </c>
      <c r="K28" s="134" t="s">
        <v>72</v>
      </c>
      <c r="L28" s="134" t="s">
        <v>81</v>
      </c>
      <c r="M28" s="138"/>
      <c r="N28" s="137">
        <v>6048</v>
      </c>
      <c r="O28" s="227"/>
    </row>
    <row r="29" spans="2:15" ht="15" customHeight="1">
      <c r="C29" s="74" t="s">
        <v>178</v>
      </c>
      <c r="D29" s="109" t="s">
        <v>183</v>
      </c>
      <c r="E29" s="109"/>
      <c r="F29" s="118"/>
      <c r="G29" s="118"/>
      <c r="H29" s="133"/>
      <c r="I29" s="134" t="s">
        <v>62</v>
      </c>
      <c r="J29" s="134" t="s">
        <v>127</v>
      </c>
      <c r="K29" s="134" t="s">
        <v>126</v>
      </c>
      <c r="L29" s="134" t="s">
        <v>96</v>
      </c>
      <c r="M29" s="140"/>
      <c r="N29" s="137">
        <v>1296</v>
      </c>
      <c r="O29" s="227"/>
    </row>
    <row r="30" spans="2:15" ht="15" customHeight="1">
      <c r="C30" s="182" t="s">
        <v>179</v>
      </c>
      <c r="D30" s="228"/>
      <c r="E30" s="228"/>
      <c r="F30" s="118"/>
      <c r="G30" s="118"/>
    </row>
    <row r="31" spans="2:15" ht="14.25">
      <c r="C31" s="182" t="s">
        <v>180</v>
      </c>
      <c r="D31" s="228"/>
      <c r="E31" s="228"/>
      <c r="F31" s="118"/>
      <c r="H31" s="178" t="s">
        <v>166</v>
      </c>
      <c r="I31" s="178"/>
      <c r="J31" s="178"/>
      <c r="K31" s="178"/>
    </row>
    <row r="32" spans="2:15" ht="14.25">
      <c r="C32" s="182" t="s">
        <v>181</v>
      </c>
      <c r="D32" s="228"/>
      <c r="E32" s="228"/>
      <c r="H32" s="179" t="s">
        <v>167</v>
      </c>
      <c r="I32" s="179"/>
      <c r="J32" s="179"/>
      <c r="K32" s="179"/>
    </row>
    <row r="33" spans="8:11">
      <c r="H33" s="180" t="s">
        <v>168</v>
      </c>
      <c r="I33" s="180"/>
      <c r="J33" s="180"/>
      <c r="K33" s="180"/>
    </row>
  </sheetData>
  <sheetProtection algorithmName="SHA-512" hashValue="uSPXLewLLfAwkJgvSzYL6ywmEyjaaASO4CmGmkh9xAlc/HHiF0KZc8Q5yPE4rU6LJi/J0OYkyIWd03amBoeL5w==" saltValue="J27fTf3miXjjkA2BCjZ4VA==" spinCount="100000" sheet="1" objects="1" scenarios="1"/>
  <mergeCells count="22">
    <mergeCell ref="D2:F2"/>
    <mergeCell ref="H32:K32"/>
    <mergeCell ref="H33:K33"/>
    <mergeCell ref="D29:E29"/>
    <mergeCell ref="D30:E30"/>
    <mergeCell ref="D31:E31"/>
    <mergeCell ref="D32:E32"/>
    <mergeCell ref="B8:B9"/>
    <mergeCell ref="D17:D19"/>
    <mergeCell ref="D22:D24"/>
    <mergeCell ref="D8:D9"/>
    <mergeCell ref="M8:M23"/>
    <mergeCell ref="M26:M29"/>
    <mergeCell ref="B27:F27"/>
    <mergeCell ref="H5:O5"/>
    <mergeCell ref="H31:K31"/>
    <mergeCell ref="H8:H23"/>
    <mergeCell ref="H26:H29"/>
    <mergeCell ref="B14:F14"/>
    <mergeCell ref="B17:B19"/>
    <mergeCell ref="B22:B24"/>
    <mergeCell ref="B5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F361C-DC5C-45A6-A4D6-6F01C18D901D}">
  <dimension ref="A1:R29"/>
  <sheetViews>
    <sheetView showGridLines="0" zoomScaleNormal="100" workbookViewId="0">
      <selection activeCell="G6" sqref="G6"/>
    </sheetView>
  </sheetViews>
  <sheetFormatPr defaultColWidth="11.42578125" defaultRowHeight="12.75"/>
  <cols>
    <col min="1" max="2" width="5.7109375" style="46" customWidth="1"/>
    <col min="3" max="3" width="63.5703125" style="46" customWidth="1"/>
    <col min="4" max="4" width="15.7109375" style="46" customWidth="1"/>
    <col min="5" max="5" width="16.140625" style="46" customWidth="1"/>
    <col min="6" max="15" width="15.7109375" style="46" customWidth="1"/>
    <col min="16" max="16" width="12.7109375" style="46" customWidth="1"/>
    <col min="17" max="17" width="12.140625" style="46" bestFit="1" customWidth="1"/>
    <col min="18" max="18" width="11.5703125" style="46"/>
    <col min="19" max="19" width="12.140625" style="46" bestFit="1" customWidth="1"/>
    <col min="20" max="22" width="11.5703125" style="46"/>
    <col min="23" max="16384" width="11.42578125" style="46"/>
  </cols>
  <sheetData>
    <row r="1" spans="2:16" ht="15" customHeight="1"/>
    <row r="2" spans="2:16" ht="15" customHeight="1">
      <c r="B2" s="116" t="s">
        <v>169</v>
      </c>
    </row>
    <row r="3" spans="2:16" ht="15" customHeight="1">
      <c r="G3" s="97" t="s">
        <v>25</v>
      </c>
      <c r="H3" s="98"/>
      <c r="I3" s="76" t="s">
        <v>26</v>
      </c>
      <c r="J3" s="76" t="s">
        <v>27</v>
      </c>
      <c r="K3" s="76" t="s">
        <v>82</v>
      </c>
    </row>
    <row r="4" spans="2:16" s="55" customFormat="1" ht="23.25" customHeight="1">
      <c r="B4" s="65" t="s">
        <v>138</v>
      </c>
      <c r="C4" s="65" t="s">
        <v>31</v>
      </c>
      <c r="D4" s="65" t="s">
        <v>32</v>
      </c>
      <c r="E4" s="66" t="s">
        <v>91</v>
      </c>
      <c r="F4" s="66" t="s">
        <v>47</v>
      </c>
      <c r="G4" s="91">
        <v>2026</v>
      </c>
      <c r="H4" s="91">
        <v>2027</v>
      </c>
      <c r="I4" s="91">
        <v>2028</v>
      </c>
      <c r="J4" s="91">
        <v>2029</v>
      </c>
      <c r="K4" s="91">
        <v>2030</v>
      </c>
    </row>
    <row r="5" spans="2:16" s="55" customFormat="1" ht="15" customHeight="1">
      <c r="B5" s="119">
        <v>1</v>
      </c>
      <c r="C5" s="120" t="s">
        <v>137</v>
      </c>
      <c r="D5" s="184" t="s">
        <v>33</v>
      </c>
      <c r="E5" s="122">
        <f>'Oferta licitadors'!F8</f>
        <v>0</v>
      </c>
      <c r="F5" s="185">
        <v>7</v>
      </c>
      <c r="G5" s="142">
        <f>F5*E5</f>
        <v>0</v>
      </c>
      <c r="H5" s="142">
        <f>$F$5*$E$5</f>
        <v>0</v>
      </c>
      <c r="I5" s="142">
        <f>$F$5*$E$5</f>
        <v>0</v>
      </c>
      <c r="J5" s="142">
        <f>$F$5*$E$5</f>
        <v>0</v>
      </c>
      <c r="K5" s="142">
        <f>$F$5*$E$5</f>
        <v>0</v>
      </c>
    </row>
    <row r="6" spans="2:16" s="55" customFormat="1" ht="15" customHeight="1">
      <c r="B6" s="186"/>
      <c r="C6" s="120" t="s">
        <v>136</v>
      </c>
      <c r="D6" s="184" t="s">
        <v>33</v>
      </c>
      <c r="E6" s="122">
        <f>'Oferta licitadors'!F9</f>
        <v>0</v>
      </c>
      <c r="F6" s="185">
        <v>2</v>
      </c>
      <c r="G6" s="142">
        <f>F6*E6</f>
        <v>0</v>
      </c>
      <c r="H6" s="142">
        <f>G6</f>
        <v>0</v>
      </c>
      <c r="I6" s="142">
        <f t="shared" ref="I6:K6" si="0">H6</f>
        <v>0</v>
      </c>
      <c r="J6" s="142">
        <f t="shared" si="0"/>
        <v>0</v>
      </c>
      <c r="K6" s="142">
        <f t="shared" si="0"/>
        <v>0</v>
      </c>
    </row>
    <row r="7" spans="2:16" s="55" customFormat="1" ht="15" customHeight="1">
      <c r="B7" s="186"/>
      <c r="C7" s="187" t="s">
        <v>140</v>
      </c>
      <c r="D7" s="188" t="s">
        <v>71</v>
      </c>
      <c r="E7" s="189" t="s">
        <v>147</v>
      </c>
      <c r="F7" s="190"/>
      <c r="G7" s="142">
        <f>'Càlcul part fixa'!I33</f>
        <v>0</v>
      </c>
      <c r="H7" s="142">
        <f>'Càlcul part fixa'!K33</f>
        <v>0</v>
      </c>
      <c r="I7" s="142">
        <f>'Càlcul part fixa'!M33</f>
        <v>0</v>
      </c>
      <c r="J7" s="142">
        <f>'Càlcul part fixa'!O33</f>
        <v>0</v>
      </c>
      <c r="K7" s="142">
        <f>'Càlcul part fixa'!Q33</f>
        <v>0</v>
      </c>
    </row>
    <row r="8" spans="2:16" s="55" customFormat="1" ht="15" customHeight="1">
      <c r="B8" s="87"/>
      <c r="C8" s="88"/>
      <c r="D8" s="89"/>
      <c r="E8" s="85"/>
      <c r="F8" s="90" t="s">
        <v>184</v>
      </c>
      <c r="G8" s="183">
        <f>SUM(G5:G7)</f>
        <v>0</v>
      </c>
      <c r="H8" s="183">
        <f t="shared" ref="H8:K8" si="1">SUM(H5:H7)</f>
        <v>0</v>
      </c>
      <c r="I8" s="183">
        <f t="shared" si="1"/>
        <v>0</v>
      </c>
      <c r="J8" s="183">
        <f t="shared" si="1"/>
        <v>0</v>
      </c>
      <c r="K8" s="183">
        <f t="shared" si="1"/>
        <v>0</v>
      </c>
    </row>
    <row r="9" spans="2:16" s="55" customFormat="1" ht="15" customHeight="1">
      <c r="B9" s="123">
        <v>2</v>
      </c>
      <c r="C9" s="126" t="s">
        <v>135</v>
      </c>
      <c r="D9" s="127" t="s">
        <v>33</v>
      </c>
      <c r="E9" s="128">
        <f>'Oferta licitadors'!F12</f>
        <v>0</v>
      </c>
      <c r="F9" s="191">
        <v>1</v>
      </c>
      <c r="G9" s="142">
        <f>F9*E9</f>
        <v>0</v>
      </c>
      <c r="H9" s="142">
        <f>G9</f>
        <v>0</v>
      </c>
      <c r="I9" s="142">
        <f t="shared" ref="I9:K9" si="2">H9</f>
        <v>0</v>
      </c>
      <c r="J9" s="142">
        <f t="shared" si="2"/>
        <v>0</v>
      </c>
      <c r="K9" s="142">
        <f t="shared" si="2"/>
        <v>0</v>
      </c>
    </row>
    <row r="10" spans="2:16" s="55" customFormat="1" ht="15" customHeight="1">
      <c r="B10" s="192"/>
      <c r="C10" s="193" t="s">
        <v>139</v>
      </c>
      <c r="D10" s="194" t="s">
        <v>71</v>
      </c>
      <c r="E10" s="195" t="s">
        <v>147</v>
      </c>
      <c r="F10" s="196"/>
      <c r="G10" s="142">
        <f>'Càlcul part fixa'!I38</f>
        <v>0</v>
      </c>
      <c r="H10" s="142">
        <f>'Càlcul part fixa'!K38</f>
        <v>0</v>
      </c>
      <c r="I10" s="142">
        <f>'Càlcul part fixa'!M38</f>
        <v>0</v>
      </c>
      <c r="J10" s="142">
        <f>'Càlcul part fixa'!O38</f>
        <v>0</v>
      </c>
      <c r="K10" s="142">
        <f>'Càlcul part fixa'!Q38</f>
        <v>0</v>
      </c>
    </row>
    <row r="11" spans="2:16" s="55" customFormat="1" ht="15" customHeight="1">
      <c r="C11" s="50"/>
      <c r="D11" s="50"/>
      <c r="E11" s="48"/>
      <c r="F11" s="86" t="s">
        <v>185</v>
      </c>
      <c r="G11" s="183">
        <f>SUM(G9:G10)</f>
        <v>0</v>
      </c>
      <c r="H11" s="183">
        <f t="shared" ref="H11:K11" si="3">SUM(H9:H10)</f>
        <v>0</v>
      </c>
      <c r="I11" s="183">
        <f t="shared" si="3"/>
        <v>0</v>
      </c>
      <c r="J11" s="183">
        <f t="shared" si="3"/>
        <v>0</v>
      </c>
      <c r="K11" s="183">
        <f t="shared" si="3"/>
        <v>0</v>
      </c>
    </row>
    <row r="12" spans="2:16" s="55" customFormat="1" ht="15" customHeight="1">
      <c r="C12" s="50"/>
      <c r="D12" s="50"/>
      <c r="E12" s="48"/>
      <c r="F12" s="57"/>
      <c r="G12" s="57"/>
      <c r="H12" s="57"/>
      <c r="I12" s="63"/>
      <c r="J12" s="63"/>
      <c r="K12" s="57"/>
      <c r="L12" s="57"/>
      <c r="M12" s="63"/>
      <c r="O12" s="49"/>
      <c r="P12" s="56"/>
    </row>
    <row r="13" spans="2:16" s="55" customFormat="1" ht="15" customHeight="1">
      <c r="C13" s="50"/>
      <c r="D13" s="50"/>
      <c r="E13" s="96" t="s">
        <v>25</v>
      </c>
      <c r="F13" s="96"/>
      <c r="G13" s="96"/>
      <c r="H13" s="96"/>
      <c r="I13" s="96" t="s">
        <v>26</v>
      </c>
      <c r="J13" s="96"/>
      <c r="K13" s="96" t="s">
        <v>27</v>
      </c>
      <c r="L13" s="96"/>
      <c r="M13" s="96" t="s">
        <v>82</v>
      </c>
      <c r="N13" s="96"/>
      <c r="O13" s="49"/>
      <c r="P13" s="56"/>
    </row>
    <row r="14" spans="2:16" s="55" customFormat="1" ht="15" customHeight="1">
      <c r="E14" s="99">
        <v>2026</v>
      </c>
      <c r="F14" s="100"/>
      <c r="G14" s="99">
        <v>2027</v>
      </c>
      <c r="H14" s="100"/>
      <c r="I14" s="99">
        <v>2028</v>
      </c>
      <c r="J14" s="100"/>
      <c r="K14" s="99">
        <v>2029</v>
      </c>
      <c r="L14" s="100"/>
      <c r="M14" s="99">
        <v>2030</v>
      </c>
      <c r="N14" s="100"/>
    </row>
    <row r="15" spans="2:16" s="55" customFormat="1" ht="15" customHeight="1">
      <c r="C15" s="65" t="s">
        <v>35</v>
      </c>
      <c r="D15" s="65" t="s">
        <v>32</v>
      </c>
      <c r="E15" s="84" t="s">
        <v>145</v>
      </c>
      <c r="F15" s="84" t="s">
        <v>146</v>
      </c>
      <c r="G15" s="84" t="s">
        <v>145</v>
      </c>
      <c r="H15" s="84" t="s">
        <v>146</v>
      </c>
      <c r="I15" s="84" t="s">
        <v>145</v>
      </c>
      <c r="J15" s="84" t="s">
        <v>146</v>
      </c>
      <c r="K15" s="84" t="s">
        <v>145</v>
      </c>
      <c r="L15" s="84" t="s">
        <v>146</v>
      </c>
      <c r="M15" s="84" t="s">
        <v>145</v>
      </c>
      <c r="N15" s="84" t="s">
        <v>146</v>
      </c>
    </row>
    <row r="16" spans="2:16" s="55" customFormat="1" ht="15" customHeight="1">
      <c r="C16" s="120" t="s">
        <v>133</v>
      </c>
      <c r="D16" s="184" t="s">
        <v>36</v>
      </c>
      <c r="E16" s="142">
        <f>'Càlcul part variable'!$G$10</f>
        <v>0</v>
      </c>
      <c r="F16" s="142">
        <f>'Càlcul part variable'!$G$16</f>
        <v>0</v>
      </c>
      <c r="G16" s="142">
        <f>'Càlcul part variable'!$G$10</f>
        <v>0</v>
      </c>
      <c r="H16" s="142">
        <f>'Càlcul part variable'!$G$16</f>
        <v>0</v>
      </c>
      <c r="I16" s="142">
        <f>'Càlcul part variable'!$G$10</f>
        <v>0</v>
      </c>
      <c r="J16" s="142">
        <f>'Càlcul part variable'!$G$16</f>
        <v>0</v>
      </c>
      <c r="K16" s="142">
        <f>'Càlcul part variable'!$G$10</f>
        <v>0</v>
      </c>
      <c r="L16" s="142">
        <f>'Càlcul part variable'!$G$16</f>
        <v>0</v>
      </c>
      <c r="M16" s="142">
        <f>'Càlcul part variable'!$G$10</f>
        <v>0</v>
      </c>
      <c r="N16" s="142">
        <f>'Càlcul part variable'!$G$16</f>
        <v>0</v>
      </c>
    </row>
    <row r="17" spans="1:18" s="55" customFormat="1" ht="15" customHeight="1">
      <c r="C17" s="120" t="s">
        <v>134</v>
      </c>
      <c r="D17" s="184" t="s">
        <v>36</v>
      </c>
      <c r="E17" s="142">
        <f>2500*(1-'Càlcul part variable'!$H$37)</f>
        <v>0</v>
      </c>
      <c r="F17" s="142">
        <f>500*(1-'Càlcul part variable'!$H$44)</f>
        <v>0</v>
      </c>
      <c r="G17" s="142">
        <f>2500*(1-'Càlcul part variable'!$H$37)</f>
        <v>0</v>
      </c>
      <c r="H17" s="142">
        <f>500*(1-'Càlcul part variable'!$H$44)</f>
        <v>0</v>
      </c>
      <c r="I17" s="142">
        <f>3000*(1-'Càlcul part variable'!$H$37)</f>
        <v>0</v>
      </c>
      <c r="J17" s="142">
        <f>1000*(1-'Càlcul part variable'!$H$44)</f>
        <v>0</v>
      </c>
      <c r="K17" s="142">
        <f>3000*(1-'Càlcul part variable'!$H$37)</f>
        <v>0</v>
      </c>
      <c r="L17" s="142">
        <f>1000*(1-'Càlcul part variable'!$H$44)</f>
        <v>0</v>
      </c>
      <c r="M17" s="142">
        <f>3000*(1-'Càlcul part variable'!$H$37)</f>
        <v>0</v>
      </c>
      <c r="N17" s="142">
        <f>1000*(1-'Càlcul part variable'!$H$44)</f>
        <v>0</v>
      </c>
    </row>
    <row r="18" spans="1:18" s="54" customFormat="1" ht="15" customHeight="1">
      <c r="D18" s="72" t="s">
        <v>34</v>
      </c>
      <c r="E18" s="183">
        <f>SUM(E16:E17)</f>
        <v>0</v>
      </c>
      <c r="F18" s="183">
        <f>SUM(F16:F17)</f>
        <v>0</v>
      </c>
      <c r="G18" s="183">
        <f t="shared" ref="G18" si="4">SUM(G16:G17)</f>
        <v>0</v>
      </c>
      <c r="H18" s="183">
        <f t="shared" ref="H18:N18" si="5">SUM(H16:H17)</f>
        <v>0</v>
      </c>
      <c r="I18" s="183">
        <f t="shared" si="5"/>
        <v>0</v>
      </c>
      <c r="J18" s="183">
        <f t="shared" si="5"/>
        <v>0</v>
      </c>
      <c r="K18" s="183">
        <f t="shared" si="5"/>
        <v>0</v>
      </c>
      <c r="L18" s="183">
        <f t="shared" si="5"/>
        <v>0</v>
      </c>
      <c r="M18" s="183">
        <f t="shared" si="5"/>
        <v>0</v>
      </c>
      <c r="N18" s="183">
        <f t="shared" si="5"/>
        <v>0</v>
      </c>
      <c r="Q18" s="58"/>
      <c r="R18" s="59"/>
    </row>
    <row r="19" spans="1:18" s="55" customFormat="1" ht="15" customHeight="1">
      <c r="C19" s="50"/>
      <c r="D19" s="50"/>
      <c r="E19" s="48"/>
      <c r="F19" s="57"/>
      <c r="G19" s="57"/>
      <c r="H19" s="57"/>
      <c r="I19" s="63"/>
      <c r="J19" s="63"/>
      <c r="K19" s="77"/>
      <c r="L19" s="77"/>
      <c r="M19" s="57"/>
      <c r="N19" s="57"/>
      <c r="O19" s="63"/>
      <c r="Q19" s="49"/>
      <c r="R19" s="56"/>
    </row>
    <row r="20" spans="1:18" s="47" customFormat="1" ht="15" customHeight="1">
      <c r="A20" s="54"/>
      <c r="B20" s="54"/>
      <c r="F20" s="177" t="s">
        <v>145</v>
      </c>
      <c r="G20" s="177"/>
      <c r="H20" s="177"/>
      <c r="I20" s="101" t="s">
        <v>146</v>
      </c>
      <c r="J20" s="102"/>
      <c r="K20" s="103"/>
      <c r="L20" s="77"/>
    </row>
    <row r="21" spans="1:18" s="47" customFormat="1" ht="15" customHeight="1">
      <c r="A21" s="54"/>
      <c r="B21" s="54"/>
      <c r="C21" s="64" t="s">
        <v>28</v>
      </c>
      <c r="D21" s="60" t="s">
        <v>38</v>
      </c>
      <c r="E21" s="60" t="s">
        <v>49</v>
      </c>
      <c r="F21" s="60" t="s">
        <v>29</v>
      </c>
      <c r="G21" s="60" t="s">
        <v>30</v>
      </c>
      <c r="H21" s="60" t="s">
        <v>37</v>
      </c>
      <c r="I21" s="60" t="s">
        <v>29</v>
      </c>
      <c r="J21" s="60" t="s">
        <v>30</v>
      </c>
      <c r="K21" s="60" t="s">
        <v>37</v>
      </c>
      <c r="L21" s="77"/>
    </row>
    <row r="22" spans="1:18" s="47" customFormat="1" ht="15" customHeight="1">
      <c r="A22" s="54"/>
      <c r="B22" s="54"/>
      <c r="C22" s="199" t="s">
        <v>186</v>
      </c>
      <c r="D22" s="121" t="s">
        <v>25</v>
      </c>
      <c r="E22" s="200">
        <v>2026</v>
      </c>
      <c r="F22" s="142">
        <f>G8</f>
        <v>0</v>
      </c>
      <c r="G22" s="142">
        <f>G18</f>
        <v>0</v>
      </c>
      <c r="H22" s="183">
        <f>SUM(F22:G22)</f>
        <v>0</v>
      </c>
      <c r="I22" s="142">
        <f>G11</f>
        <v>0</v>
      </c>
      <c r="J22" s="142">
        <f>$F$18</f>
        <v>0</v>
      </c>
      <c r="K22" s="183">
        <f>SUM(I22:J22)</f>
        <v>0</v>
      </c>
      <c r="L22" s="78"/>
    </row>
    <row r="23" spans="1:18" s="47" customFormat="1" ht="15" customHeight="1">
      <c r="A23" s="54"/>
      <c r="B23" s="54"/>
      <c r="C23" s="199"/>
      <c r="D23" s="124"/>
      <c r="E23" s="200">
        <v>2027</v>
      </c>
      <c r="F23" s="142">
        <f>H8</f>
        <v>0</v>
      </c>
      <c r="G23" s="142">
        <f>G18</f>
        <v>0</v>
      </c>
      <c r="H23" s="183">
        <f>SUM(F23:G23)</f>
        <v>0</v>
      </c>
      <c r="I23" s="142">
        <f>H11</f>
        <v>0</v>
      </c>
      <c r="J23" s="142">
        <f>H18</f>
        <v>0</v>
      </c>
      <c r="K23" s="183">
        <f>SUM(I23:J23)</f>
        <v>0</v>
      </c>
      <c r="L23" s="78"/>
      <c r="M23" s="52"/>
      <c r="N23" s="52"/>
      <c r="O23" s="53"/>
    </row>
    <row r="24" spans="1:18" s="47" customFormat="1" ht="15" customHeight="1">
      <c r="A24" s="54"/>
      <c r="B24" s="54"/>
      <c r="C24" s="199"/>
      <c r="D24" s="184" t="s">
        <v>26</v>
      </c>
      <c r="E24" s="200">
        <v>2028</v>
      </c>
      <c r="F24" s="142">
        <f>I8</f>
        <v>0</v>
      </c>
      <c r="G24" s="142">
        <f>I18</f>
        <v>0</v>
      </c>
      <c r="H24" s="183">
        <f>SUM(F24:G24)</f>
        <v>0</v>
      </c>
      <c r="I24" s="142">
        <f>I11</f>
        <v>0</v>
      </c>
      <c r="J24" s="142">
        <f>J18</f>
        <v>0</v>
      </c>
      <c r="K24" s="183">
        <f>SUM(I24:J24)</f>
        <v>0</v>
      </c>
      <c r="M24" s="51"/>
      <c r="N24" s="51"/>
      <c r="O24" s="53"/>
    </row>
    <row r="25" spans="1:18" ht="15" customHeight="1">
      <c r="C25" s="199"/>
      <c r="D25" s="184" t="s">
        <v>27</v>
      </c>
      <c r="E25" s="200">
        <v>2029</v>
      </c>
      <c r="F25" s="142">
        <f>J8</f>
        <v>0</v>
      </c>
      <c r="G25" s="142">
        <f>K18</f>
        <v>0</v>
      </c>
      <c r="H25" s="183">
        <f>SUM(F25:G25)</f>
        <v>0</v>
      </c>
      <c r="I25" s="142">
        <f>J11</f>
        <v>0</v>
      </c>
      <c r="J25" s="142">
        <f>L18</f>
        <v>0</v>
      </c>
      <c r="K25" s="183">
        <f>SUM(I25:J25)</f>
        <v>0</v>
      </c>
    </row>
    <row r="26" spans="1:18" ht="15" customHeight="1" thickBot="1">
      <c r="C26" s="199"/>
      <c r="D26" s="184" t="s">
        <v>82</v>
      </c>
      <c r="E26" s="200">
        <v>2030</v>
      </c>
      <c r="F26" s="142">
        <f>K8</f>
        <v>0</v>
      </c>
      <c r="G26" s="142">
        <f>M18</f>
        <v>0</v>
      </c>
      <c r="H26" s="197">
        <f>SUM(F26:G26)</f>
        <v>0</v>
      </c>
      <c r="I26" s="142">
        <f>K11</f>
        <v>0</v>
      </c>
      <c r="J26" s="142">
        <f>N18</f>
        <v>0</v>
      </c>
      <c r="K26" s="197">
        <f>SUM(I26:J26)</f>
        <v>0</v>
      </c>
    </row>
    <row r="27" spans="1:18" ht="15" customHeight="1" thickBot="1">
      <c r="E27" s="73"/>
      <c r="G27" s="72" t="s">
        <v>143</v>
      </c>
      <c r="H27" s="198">
        <f>SUM(H22:H26)</f>
        <v>0</v>
      </c>
      <c r="J27" s="72" t="s">
        <v>144</v>
      </c>
      <c r="K27" s="198">
        <f>SUM(K22:K26)</f>
        <v>0</v>
      </c>
    </row>
    <row r="28" spans="1:18" ht="15" customHeight="1">
      <c r="C28" s="61"/>
      <c r="D28" s="61"/>
      <c r="E28" s="61"/>
      <c r="F28" s="61"/>
      <c r="G28" s="61"/>
      <c r="H28" s="61"/>
      <c r="I28" s="61"/>
      <c r="J28" s="61"/>
    </row>
    <row r="29" spans="1:18">
      <c r="C29" s="62"/>
      <c r="D29" s="62"/>
      <c r="E29"/>
      <c r="I29"/>
      <c r="J29"/>
      <c r="K29"/>
      <c r="L29"/>
    </row>
  </sheetData>
  <sheetProtection algorithmName="SHA-512" hashValue="mTuXCzolCBxpAgBRTHXu1V36BABJF/ld5vZBfsN5UQe/E9M93wGTczm+VI8rVj3i7b8vofdu7ECJ2+cgklrpIw==" saltValue="odkw5aGbGj+2m8gFjHwZFA==" spinCount="100000" sheet="1" objects="1" scenarios="1"/>
  <mergeCells count="18">
    <mergeCell ref="C22:C26"/>
    <mergeCell ref="G3:H3"/>
    <mergeCell ref="D22:D23"/>
    <mergeCell ref="E14:F14"/>
    <mergeCell ref="G14:H14"/>
    <mergeCell ref="I14:J14"/>
    <mergeCell ref="K14:L14"/>
    <mergeCell ref="F20:H20"/>
    <mergeCell ref="I20:K20"/>
    <mergeCell ref="M14:N14"/>
    <mergeCell ref="M13:N13"/>
    <mergeCell ref="B5:B7"/>
    <mergeCell ref="B9:B10"/>
    <mergeCell ref="E13:H13"/>
    <mergeCell ref="I13:J13"/>
    <mergeCell ref="K13:L13"/>
    <mergeCell ref="E10:F10"/>
    <mergeCell ref="E7:F7"/>
  </mergeCells>
  <phoneticPr fontId="17" type="noConversion"/>
  <pageMargins left="0.23622047244094491" right="0.19685039370078741" top="0.74803149606299213" bottom="0.74803149606299213" header="0.31496062992125984" footer="0.31496062992125984"/>
  <pageSetup paperSize="9" scale="80" orientation="landscape" r:id="rId1"/>
  <ignoredErrors>
    <ignoredError sqref="G10:K10 G8:K8 E16 G7:K7 E5:F7 E17 N17 E9:F9 E8" unlockedFormula="1"/>
    <ignoredError sqref="F16:N16 M17 H17 J17 L17 F17 K17 I17 G17" formula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C6849-45FC-4F19-8ECC-8EB8D59258E8}">
  <dimension ref="B2:P44"/>
  <sheetViews>
    <sheetView showGridLines="0" zoomScale="115" zoomScaleNormal="115" workbookViewId="0">
      <selection activeCell="D11" sqref="D11"/>
    </sheetView>
  </sheetViews>
  <sheetFormatPr defaultRowHeight="12"/>
  <cols>
    <col min="1" max="2" width="9.140625" style="113"/>
    <col min="3" max="3" width="13.42578125" style="113" customWidth="1"/>
    <col min="4" max="4" width="45" style="113" customWidth="1"/>
    <col min="5" max="5" width="22.7109375" style="114" customWidth="1"/>
    <col min="6" max="6" width="21.28515625" style="113" customWidth="1"/>
    <col min="7" max="7" width="16.140625" style="113" customWidth="1"/>
    <col min="8" max="8" width="18.42578125" style="113" customWidth="1"/>
    <col min="9" max="9" width="14.28515625" style="113" customWidth="1"/>
    <col min="10" max="10" width="16.42578125" style="113" customWidth="1"/>
    <col min="11" max="16384" width="9.140625" style="113"/>
  </cols>
  <sheetData>
    <row r="2" spans="2:16">
      <c r="B2" s="201" t="s">
        <v>170</v>
      </c>
    </row>
    <row r="4" spans="2:16">
      <c r="B4" s="202" t="s">
        <v>156</v>
      </c>
      <c r="C4" s="202"/>
      <c r="D4" s="202"/>
      <c r="E4" s="202"/>
      <c r="F4" s="202"/>
      <c r="G4" s="202"/>
      <c r="H4" s="202"/>
    </row>
    <row r="6" spans="2:16" ht="24">
      <c r="D6" s="111" t="s">
        <v>39</v>
      </c>
      <c r="E6" s="111" t="s">
        <v>40</v>
      </c>
      <c r="F6" s="112" t="s">
        <v>141</v>
      </c>
      <c r="G6" s="112" t="s">
        <v>143</v>
      </c>
    </row>
    <row r="7" spans="2:16">
      <c r="D7" s="203" t="s">
        <v>98</v>
      </c>
      <c r="E7" s="204">
        <f>'Oferta licitadors'!F17</f>
        <v>0</v>
      </c>
      <c r="F7" s="205">
        <v>55</v>
      </c>
      <c r="G7" s="141">
        <f>E7*F7</f>
        <v>0</v>
      </c>
    </row>
    <row r="8" spans="2:16">
      <c r="D8" s="203" t="s">
        <v>99</v>
      </c>
      <c r="E8" s="204">
        <f>'Oferta licitadors'!F18</f>
        <v>0</v>
      </c>
      <c r="F8" s="205">
        <v>5</v>
      </c>
      <c r="G8" s="141">
        <f>E8*F8</f>
        <v>0</v>
      </c>
    </row>
    <row r="9" spans="2:16">
      <c r="D9" s="203" t="s">
        <v>132</v>
      </c>
      <c r="E9" s="204">
        <f>'Oferta licitadors'!F19</f>
        <v>0</v>
      </c>
      <c r="F9" s="205">
        <v>5</v>
      </c>
      <c r="G9" s="141">
        <f>E9*F9</f>
        <v>0</v>
      </c>
    </row>
    <row r="10" spans="2:16">
      <c r="D10" s="206" t="s">
        <v>189</v>
      </c>
      <c r="E10" s="206"/>
      <c r="F10" s="207"/>
      <c r="G10" s="208">
        <f>SUM(G7:G9)</f>
        <v>0</v>
      </c>
    </row>
    <row r="11" spans="2:16">
      <c r="D11" s="209"/>
      <c r="E11" s="209"/>
      <c r="F11" s="209"/>
      <c r="G11" s="209"/>
      <c r="H11" s="210"/>
      <c r="I11" s="210"/>
      <c r="K11" s="209"/>
      <c r="L11" s="209"/>
      <c r="M11" s="209"/>
      <c r="N11" s="209"/>
      <c r="O11" s="210"/>
      <c r="P11" s="210"/>
    </row>
    <row r="12" spans="2:16" ht="24">
      <c r="D12" s="111" t="s">
        <v>39</v>
      </c>
      <c r="E12" s="111" t="s">
        <v>40</v>
      </c>
      <c r="F12" s="112" t="s">
        <v>142</v>
      </c>
      <c r="G12" s="112" t="s">
        <v>144</v>
      </c>
      <c r="I12" s="209"/>
      <c r="J12" s="209"/>
      <c r="K12" s="209"/>
      <c r="L12" s="209"/>
      <c r="M12" s="210"/>
      <c r="N12" s="210"/>
    </row>
    <row r="13" spans="2:16">
      <c r="D13" s="203" t="s">
        <v>98</v>
      </c>
      <c r="E13" s="204">
        <f>'Oferta licitadors'!F22</f>
        <v>0</v>
      </c>
      <c r="F13" s="205">
        <v>10</v>
      </c>
      <c r="G13" s="141">
        <f>E13*F13</f>
        <v>0</v>
      </c>
      <c r="I13" s="209"/>
      <c r="J13" s="209"/>
      <c r="K13" s="209"/>
      <c r="L13" s="209"/>
      <c r="M13" s="210"/>
      <c r="N13" s="210"/>
    </row>
    <row r="14" spans="2:16">
      <c r="D14" s="203" t="s">
        <v>99</v>
      </c>
      <c r="E14" s="204">
        <f>'Oferta licitadors'!F23</f>
        <v>0</v>
      </c>
      <c r="F14" s="205">
        <v>3</v>
      </c>
      <c r="G14" s="141">
        <f>E14*F14</f>
        <v>0</v>
      </c>
      <c r="I14" s="209"/>
      <c r="J14" s="209"/>
      <c r="K14" s="209"/>
      <c r="L14" s="209"/>
      <c r="M14" s="210"/>
      <c r="N14" s="210"/>
    </row>
    <row r="15" spans="2:16">
      <c r="D15" s="203" t="s">
        <v>132</v>
      </c>
      <c r="E15" s="204">
        <f>'Oferta licitadors'!F24</f>
        <v>0</v>
      </c>
      <c r="F15" s="205">
        <v>3</v>
      </c>
      <c r="G15" s="141">
        <f>E15*F15</f>
        <v>0</v>
      </c>
    </row>
    <row r="16" spans="2:16">
      <c r="D16" s="206" t="s">
        <v>188</v>
      </c>
      <c r="E16" s="206"/>
      <c r="F16" s="207"/>
      <c r="G16" s="208">
        <f>SUM(G13:G15)</f>
        <v>0</v>
      </c>
    </row>
    <row r="17" spans="2:9">
      <c r="D17" s="209"/>
      <c r="E17" s="209"/>
      <c r="F17" s="209"/>
      <c r="G17" s="209"/>
      <c r="H17" s="210"/>
      <c r="I17" s="210"/>
    </row>
    <row r="18" spans="2:9">
      <c r="B18" s="202" t="s">
        <v>151</v>
      </c>
      <c r="C18" s="202"/>
      <c r="D18" s="202"/>
      <c r="E18" s="202"/>
      <c r="F18" s="202"/>
      <c r="G18" s="202"/>
      <c r="H18" s="202"/>
    </row>
    <row r="20" spans="2:9">
      <c r="B20" s="111" t="s">
        <v>138</v>
      </c>
      <c r="C20" s="111" t="s">
        <v>123</v>
      </c>
      <c r="D20" s="111" t="s">
        <v>128</v>
      </c>
      <c r="E20" s="111" t="s">
        <v>124</v>
      </c>
      <c r="F20" s="111" t="s">
        <v>148</v>
      </c>
      <c r="G20" s="111" t="s">
        <v>129</v>
      </c>
      <c r="H20" s="111" t="s">
        <v>152</v>
      </c>
    </row>
    <row r="21" spans="2:9">
      <c r="B21" s="222">
        <v>1</v>
      </c>
      <c r="C21" s="203" t="s">
        <v>54</v>
      </c>
      <c r="D21" s="203" t="s">
        <v>64</v>
      </c>
      <c r="E21" s="203" t="s">
        <v>72</v>
      </c>
      <c r="F21" s="203" t="s">
        <v>78</v>
      </c>
      <c r="G21" s="223">
        <v>3121.46</v>
      </c>
      <c r="H21" s="141">
        <f>'Oferta licitadors'!O8</f>
        <v>0</v>
      </c>
    </row>
    <row r="22" spans="2:9">
      <c r="B22" s="224"/>
      <c r="C22" s="203" t="s">
        <v>54</v>
      </c>
      <c r="D22" s="203" t="s">
        <v>65</v>
      </c>
      <c r="E22" s="203" t="s">
        <v>72</v>
      </c>
      <c r="F22" s="203" t="s">
        <v>78</v>
      </c>
      <c r="G22" s="223">
        <v>3121.46</v>
      </c>
      <c r="H22" s="141">
        <f>'Oferta licitadors'!O9</f>
        <v>0</v>
      </c>
    </row>
    <row r="23" spans="2:9">
      <c r="B23" s="224"/>
      <c r="C23" s="203" t="s">
        <v>54</v>
      </c>
      <c r="D23" s="203" t="s">
        <v>58</v>
      </c>
      <c r="E23" s="203" t="s">
        <v>72</v>
      </c>
      <c r="F23" s="203" t="s">
        <v>79</v>
      </c>
      <c r="G23" s="223">
        <v>8223.1200000000008</v>
      </c>
      <c r="H23" s="141">
        <f>'Oferta licitadors'!O10</f>
        <v>0</v>
      </c>
    </row>
    <row r="24" spans="2:9">
      <c r="B24" s="224"/>
      <c r="C24" s="203" t="s">
        <v>54</v>
      </c>
      <c r="D24" s="203" t="s">
        <v>60</v>
      </c>
      <c r="E24" s="203" t="s">
        <v>72</v>
      </c>
      <c r="F24" s="203" t="s">
        <v>80</v>
      </c>
      <c r="G24" s="223">
        <v>9457.34</v>
      </c>
      <c r="H24" s="141">
        <f>'Oferta licitadors'!O11</f>
        <v>0</v>
      </c>
    </row>
    <row r="25" spans="2:9">
      <c r="B25" s="224"/>
      <c r="C25" s="203" t="s">
        <v>54</v>
      </c>
      <c r="D25" s="203" t="s">
        <v>64</v>
      </c>
      <c r="E25" s="225" t="s">
        <v>125</v>
      </c>
      <c r="F25" s="225" t="s">
        <v>83</v>
      </c>
      <c r="G25" s="223">
        <v>324</v>
      </c>
      <c r="H25" s="141">
        <f>'Oferta licitadors'!O12</f>
        <v>0</v>
      </c>
    </row>
    <row r="26" spans="2:9">
      <c r="B26" s="224"/>
      <c r="C26" s="203" t="s">
        <v>54</v>
      </c>
      <c r="D26" s="203" t="s">
        <v>65</v>
      </c>
      <c r="E26" s="225" t="s">
        <v>125</v>
      </c>
      <c r="F26" s="203" t="s">
        <v>84</v>
      </c>
      <c r="G26" s="223">
        <v>410.41</v>
      </c>
      <c r="H26" s="141">
        <f>'Oferta licitadors'!O13</f>
        <v>0</v>
      </c>
    </row>
    <row r="27" spans="2:9">
      <c r="B27" s="224"/>
      <c r="C27" s="203" t="s">
        <v>54</v>
      </c>
      <c r="D27" s="203" t="s">
        <v>58</v>
      </c>
      <c r="E27" s="225" t="s">
        <v>125</v>
      </c>
      <c r="F27" s="203" t="s">
        <v>85</v>
      </c>
      <c r="G27" s="223">
        <v>894.99</v>
      </c>
      <c r="H27" s="141">
        <f>'Oferta licitadors'!O14</f>
        <v>0</v>
      </c>
    </row>
    <row r="28" spans="2:9">
      <c r="B28" s="224"/>
      <c r="C28" s="203" t="s">
        <v>54</v>
      </c>
      <c r="D28" s="203" t="s">
        <v>60</v>
      </c>
      <c r="E28" s="225" t="s">
        <v>125</v>
      </c>
      <c r="F28" s="203" t="s">
        <v>86</v>
      </c>
      <c r="G28" s="223">
        <v>1988</v>
      </c>
      <c r="H28" s="141">
        <f>'Oferta licitadors'!O15</f>
        <v>0</v>
      </c>
    </row>
    <row r="29" spans="2:9">
      <c r="B29" s="224"/>
      <c r="C29" s="203" t="s">
        <v>54</v>
      </c>
      <c r="D29" s="203" t="s">
        <v>64</v>
      </c>
      <c r="E29" s="225" t="s">
        <v>75</v>
      </c>
      <c r="F29" s="203" t="s">
        <v>87</v>
      </c>
      <c r="G29" s="223">
        <v>1300.81</v>
      </c>
      <c r="H29" s="141">
        <f>'Oferta licitadors'!O16</f>
        <v>0</v>
      </c>
    </row>
    <row r="30" spans="2:9">
      <c r="B30" s="224"/>
      <c r="C30" s="203" t="s">
        <v>54</v>
      </c>
      <c r="D30" s="203" t="s">
        <v>65</v>
      </c>
      <c r="E30" s="225" t="s">
        <v>75</v>
      </c>
      <c r="F30" s="203" t="s">
        <v>88</v>
      </c>
      <c r="G30" s="223">
        <v>1406.39</v>
      </c>
      <c r="H30" s="141">
        <f>'Oferta licitadors'!O17</f>
        <v>0</v>
      </c>
    </row>
    <row r="31" spans="2:9">
      <c r="B31" s="224"/>
      <c r="C31" s="203" t="s">
        <v>54</v>
      </c>
      <c r="D31" s="203" t="s">
        <v>58</v>
      </c>
      <c r="E31" s="225" t="s">
        <v>75</v>
      </c>
      <c r="F31" s="203" t="s">
        <v>89</v>
      </c>
      <c r="G31" s="223">
        <v>2692.83</v>
      </c>
      <c r="H31" s="141">
        <f>'Oferta licitadors'!O18</f>
        <v>0</v>
      </c>
    </row>
    <row r="32" spans="2:9">
      <c r="B32" s="224"/>
      <c r="C32" s="203" t="s">
        <v>54</v>
      </c>
      <c r="D32" s="203" t="s">
        <v>60</v>
      </c>
      <c r="E32" s="225" t="s">
        <v>75</v>
      </c>
      <c r="F32" s="203" t="s">
        <v>90</v>
      </c>
      <c r="G32" s="223">
        <v>2629.45</v>
      </c>
      <c r="H32" s="141">
        <f>'Oferta licitadors'!O19</f>
        <v>0</v>
      </c>
    </row>
    <row r="33" spans="2:8">
      <c r="B33" s="224"/>
      <c r="C33" s="203" t="s">
        <v>54</v>
      </c>
      <c r="D33" s="203" t="s">
        <v>64</v>
      </c>
      <c r="E33" s="203" t="s">
        <v>126</v>
      </c>
      <c r="F33" s="203" t="s">
        <v>92</v>
      </c>
      <c r="G33" s="223">
        <v>326.42</v>
      </c>
      <c r="H33" s="141">
        <f>'Oferta licitadors'!O20</f>
        <v>0</v>
      </c>
    </row>
    <row r="34" spans="2:8">
      <c r="B34" s="224"/>
      <c r="C34" s="203" t="s">
        <v>54</v>
      </c>
      <c r="D34" s="203" t="s">
        <v>65</v>
      </c>
      <c r="E34" s="203" t="s">
        <v>126</v>
      </c>
      <c r="F34" s="203" t="s">
        <v>93</v>
      </c>
      <c r="G34" s="223">
        <v>489.63</v>
      </c>
      <c r="H34" s="141">
        <f>'Oferta licitadors'!O21</f>
        <v>0</v>
      </c>
    </row>
    <row r="35" spans="2:8">
      <c r="B35" s="224"/>
      <c r="C35" s="203" t="s">
        <v>54</v>
      </c>
      <c r="D35" s="203" t="s">
        <v>58</v>
      </c>
      <c r="E35" s="203" t="s">
        <v>126</v>
      </c>
      <c r="F35" s="203" t="s">
        <v>94</v>
      </c>
      <c r="G35" s="223">
        <v>509.52</v>
      </c>
      <c r="H35" s="141">
        <f>'Oferta licitadors'!O22</f>
        <v>0</v>
      </c>
    </row>
    <row r="36" spans="2:8">
      <c r="B36" s="226"/>
      <c r="C36" s="203" t="s">
        <v>54</v>
      </c>
      <c r="D36" s="203" t="s">
        <v>60</v>
      </c>
      <c r="E36" s="203" t="s">
        <v>126</v>
      </c>
      <c r="F36" s="203" t="s">
        <v>95</v>
      </c>
      <c r="G36" s="223">
        <v>2130.41</v>
      </c>
      <c r="H36" s="141">
        <f>'Oferta licitadors'!O23</f>
        <v>0</v>
      </c>
    </row>
    <row r="37" spans="2:8">
      <c r="B37" s="211"/>
      <c r="C37" s="211"/>
      <c r="D37" s="211"/>
      <c r="E37" s="211"/>
      <c r="F37" s="211"/>
      <c r="G37" s="212" t="s">
        <v>157</v>
      </c>
      <c r="H37" s="213">
        <f>(1-SUM(H21:H36)/SUM(G21:G36))</f>
        <v>1</v>
      </c>
    </row>
    <row r="38" spans="2:8">
      <c r="B38" s="211"/>
      <c r="C38" s="211"/>
      <c r="D38" s="211"/>
      <c r="E38" s="211"/>
      <c r="F38" s="211"/>
      <c r="G38" s="211"/>
      <c r="H38" s="211"/>
    </row>
    <row r="39" spans="2:8">
      <c r="B39" s="111" t="s">
        <v>138</v>
      </c>
      <c r="C39" s="111" t="s">
        <v>123</v>
      </c>
      <c r="D39" s="111" t="s">
        <v>128</v>
      </c>
      <c r="E39" s="111" t="s">
        <v>124</v>
      </c>
      <c r="F39" s="111" t="s">
        <v>148</v>
      </c>
      <c r="G39" s="111" t="s">
        <v>129</v>
      </c>
      <c r="H39" s="111" t="s">
        <v>152</v>
      </c>
    </row>
    <row r="40" spans="2:8">
      <c r="B40" s="222">
        <v>2</v>
      </c>
      <c r="C40" s="203" t="s">
        <v>62</v>
      </c>
      <c r="D40" s="203" t="s">
        <v>127</v>
      </c>
      <c r="E40" s="225" t="s">
        <v>75</v>
      </c>
      <c r="F40" s="203" t="s">
        <v>97</v>
      </c>
      <c r="G40" s="223">
        <v>11664</v>
      </c>
      <c r="H40" s="141">
        <f>'Oferta licitadors'!O26</f>
        <v>0</v>
      </c>
    </row>
    <row r="41" spans="2:8">
      <c r="B41" s="224"/>
      <c r="C41" s="203" t="s">
        <v>62</v>
      </c>
      <c r="D41" s="203" t="s">
        <v>127</v>
      </c>
      <c r="E41" s="225" t="s">
        <v>125</v>
      </c>
      <c r="F41" s="203" t="s">
        <v>122</v>
      </c>
      <c r="G41" s="223">
        <v>2527.1999999999998</v>
      </c>
      <c r="H41" s="141">
        <f>'Oferta licitadors'!O27</f>
        <v>0</v>
      </c>
    </row>
    <row r="42" spans="2:8">
      <c r="B42" s="224"/>
      <c r="C42" s="203" t="s">
        <v>62</v>
      </c>
      <c r="D42" s="203" t="s">
        <v>127</v>
      </c>
      <c r="E42" s="203" t="s">
        <v>72</v>
      </c>
      <c r="F42" s="203" t="s">
        <v>81</v>
      </c>
      <c r="G42" s="223">
        <v>6048</v>
      </c>
      <c r="H42" s="141">
        <f>'Oferta licitadors'!O28</f>
        <v>0</v>
      </c>
    </row>
    <row r="43" spans="2:8">
      <c r="B43" s="226"/>
      <c r="C43" s="203" t="s">
        <v>62</v>
      </c>
      <c r="D43" s="203" t="s">
        <v>127</v>
      </c>
      <c r="E43" s="203" t="s">
        <v>126</v>
      </c>
      <c r="F43" s="203" t="s">
        <v>96</v>
      </c>
      <c r="G43" s="223">
        <v>1296</v>
      </c>
      <c r="H43" s="141">
        <f>'Oferta licitadors'!O29</f>
        <v>0</v>
      </c>
    </row>
    <row r="44" spans="2:8">
      <c r="C44" s="114"/>
      <c r="E44" s="113"/>
      <c r="G44" s="212" t="s">
        <v>158</v>
      </c>
      <c r="H44" s="213">
        <f>(1-SUM(H40:H43)/SUM(G40:G43))</f>
        <v>1</v>
      </c>
    </row>
  </sheetData>
  <sheetProtection algorithmName="SHA-512" hashValue="cjGcM+w9QMdl6yG8TOoOAmGVmcH71pqMOaeV9Px5Xt8A/myLnxpNO/ySCPjdJ1k9U6AriDMjArdvRUnDSCpuGA==" saltValue="JW5rgS40yMNwdtpA22bl5g==" spinCount="100000" sheet="1" objects="1" scenarios="1"/>
  <mergeCells count="6">
    <mergeCell ref="D10:F10"/>
    <mergeCell ref="D16:F16"/>
    <mergeCell ref="B18:H18"/>
    <mergeCell ref="B4:H4"/>
    <mergeCell ref="B21:B36"/>
    <mergeCell ref="B40:B4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C6A11-6B3A-40EF-938C-694063827333}">
  <dimension ref="B2:Q38"/>
  <sheetViews>
    <sheetView showGridLines="0" workbookViewId="0">
      <selection activeCell="I49" sqref="I49"/>
    </sheetView>
  </sheetViews>
  <sheetFormatPr defaultColWidth="9.140625" defaultRowHeight="12.75"/>
  <cols>
    <col min="1" max="2" width="5.28515625" style="68" customWidth="1"/>
    <col min="3" max="3" width="15.85546875" style="68" customWidth="1"/>
    <col min="4" max="5" width="18.140625" style="68" customWidth="1"/>
    <col min="6" max="6" width="45.85546875" style="68" customWidth="1"/>
    <col min="7" max="7" width="12.7109375" style="54" customWidth="1"/>
    <col min="8" max="8" width="14.5703125" style="67" customWidth="1"/>
    <col min="9" max="17" width="12.7109375" style="67" customWidth="1"/>
    <col min="18" max="16384" width="9.140625" style="68"/>
  </cols>
  <sheetData>
    <row r="2" spans="2:17">
      <c r="B2" s="116" t="s">
        <v>171</v>
      </c>
    </row>
    <row r="4" spans="2:17">
      <c r="B4" s="117" t="s">
        <v>150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</row>
    <row r="5" spans="2:17" ht="17.100000000000001" customHeight="1">
      <c r="F5" s="69"/>
    </row>
    <row r="6" spans="2:17" ht="24.95" customHeight="1">
      <c r="D6" s="65" t="s">
        <v>138</v>
      </c>
      <c r="E6" s="215" t="s">
        <v>31</v>
      </c>
      <c r="F6" s="215"/>
      <c r="G6" s="65" t="s">
        <v>32</v>
      </c>
      <c r="H6" s="66" t="s">
        <v>91</v>
      </c>
      <c r="I6" s="66" t="s">
        <v>153</v>
      </c>
    </row>
    <row r="7" spans="2:17" ht="15" customHeight="1">
      <c r="D7" s="119">
        <v>1</v>
      </c>
      <c r="E7" s="216" t="s">
        <v>137</v>
      </c>
      <c r="F7" s="216"/>
      <c r="G7" s="184" t="s">
        <v>33</v>
      </c>
      <c r="H7" s="122">
        <v>1300</v>
      </c>
      <c r="I7" s="141">
        <v>1300</v>
      </c>
    </row>
    <row r="8" spans="2:17" ht="15" customHeight="1">
      <c r="D8" s="123"/>
      <c r="E8" s="216" t="s">
        <v>136</v>
      </c>
      <c r="F8" s="216"/>
      <c r="G8" s="184" t="s">
        <v>33</v>
      </c>
      <c r="H8" s="122">
        <v>1900</v>
      </c>
      <c r="I8" s="141">
        <v>1900</v>
      </c>
    </row>
    <row r="9" spans="2:17" ht="15" customHeight="1">
      <c r="D9" s="87"/>
      <c r="F9" s="217"/>
      <c r="G9" s="89"/>
      <c r="H9" s="85"/>
      <c r="I9" s="85"/>
    </row>
    <row r="10" spans="2:17" ht="15" customHeight="1">
      <c r="D10" s="125">
        <v>2</v>
      </c>
      <c r="E10" s="216" t="s">
        <v>135</v>
      </c>
      <c r="F10" s="216"/>
      <c r="G10" s="127" t="s">
        <v>33</v>
      </c>
      <c r="H10" s="128">
        <v>2300</v>
      </c>
      <c r="I10" s="141">
        <v>2300</v>
      </c>
    </row>
    <row r="11" spans="2:17" ht="17.100000000000001" customHeight="1">
      <c r="F11" s="115"/>
    </row>
    <row r="12" spans="2:17">
      <c r="B12" s="117" t="s">
        <v>151</v>
      </c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</row>
    <row r="14" spans="2:17" ht="17.100000000000001" customHeight="1">
      <c r="F14" s="69"/>
      <c r="H14" s="97" t="s">
        <v>48</v>
      </c>
      <c r="I14" s="108"/>
      <c r="J14" s="108"/>
      <c r="K14" s="108"/>
      <c r="L14" s="97" t="s">
        <v>26</v>
      </c>
      <c r="M14" s="98"/>
      <c r="N14" s="97" t="s">
        <v>27</v>
      </c>
      <c r="O14" s="98"/>
      <c r="P14" s="97" t="s">
        <v>82</v>
      </c>
      <c r="Q14" s="98"/>
    </row>
    <row r="15" spans="2:17" ht="17.100000000000001" customHeight="1">
      <c r="B15" s="104" t="s">
        <v>138</v>
      </c>
      <c r="C15" s="104" t="s">
        <v>123</v>
      </c>
      <c r="D15" s="104" t="s">
        <v>128</v>
      </c>
      <c r="E15" s="104" t="s">
        <v>124</v>
      </c>
      <c r="F15" s="104" t="s">
        <v>148</v>
      </c>
      <c r="G15" s="104" t="s">
        <v>129</v>
      </c>
      <c r="H15" s="106">
        <v>2026</v>
      </c>
      <c r="I15" s="107"/>
      <c r="J15" s="106">
        <v>2027</v>
      </c>
      <c r="K15" s="107"/>
      <c r="L15" s="106">
        <v>2028</v>
      </c>
      <c r="M15" s="107"/>
      <c r="N15" s="106">
        <v>2029</v>
      </c>
      <c r="O15" s="107"/>
      <c r="P15" s="106">
        <v>2030</v>
      </c>
      <c r="Q15" s="107"/>
    </row>
    <row r="16" spans="2:17" ht="25.5">
      <c r="B16" s="105"/>
      <c r="C16" s="105"/>
      <c r="D16" s="104"/>
      <c r="E16" s="105"/>
      <c r="F16" s="105"/>
      <c r="G16" s="105"/>
      <c r="H16" s="75" t="s">
        <v>131</v>
      </c>
      <c r="I16" s="75" t="s">
        <v>46</v>
      </c>
      <c r="J16" s="75" t="s">
        <v>131</v>
      </c>
      <c r="K16" s="75" t="s">
        <v>46</v>
      </c>
      <c r="L16" s="75" t="s">
        <v>131</v>
      </c>
      <c r="M16" s="75" t="s">
        <v>46</v>
      </c>
      <c r="N16" s="75" t="s">
        <v>131</v>
      </c>
      <c r="O16" s="75" t="s">
        <v>46</v>
      </c>
      <c r="P16" s="75" t="s">
        <v>131</v>
      </c>
      <c r="Q16" s="75" t="s">
        <v>46</v>
      </c>
    </row>
    <row r="17" spans="2:17" ht="17.100000000000001" customHeight="1">
      <c r="B17" s="131">
        <v>1</v>
      </c>
      <c r="C17" s="134" t="s">
        <v>54</v>
      </c>
      <c r="D17" s="134" t="s">
        <v>64</v>
      </c>
      <c r="E17" s="134" t="s">
        <v>72</v>
      </c>
      <c r="F17" s="135" t="s">
        <v>78</v>
      </c>
      <c r="G17" s="142">
        <f>'Oferta licitadors'!O8</f>
        <v>0</v>
      </c>
      <c r="H17" s="214">
        <v>3</v>
      </c>
      <c r="I17" s="142">
        <f t="shared" ref="I17:I32" si="0">H17*$G17</f>
        <v>0</v>
      </c>
      <c r="J17" s="214">
        <v>0</v>
      </c>
      <c r="K17" s="142">
        <f t="shared" ref="K17:K32" si="1">J17*$G17</f>
        <v>0</v>
      </c>
      <c r="L17" s="214">
        <v>0</v>
      </c>
      <c r="M17" s="142">
        <f t="shared" ref="M17:M32" si="2">L17*$G17</f>
        <v>0</v>
      </c>
      <c r="N17" s="214">
        <v>0</v>
      </c>
      <c r="O17" s="142">
        <f t="shared" ref="O17:O32" si="3">N17*$G17</f>
        <v>0</v>
      </c>
      <c r="P17" s="214">
        <v>0</v>
      </c>
      <c r="Q17" s="142">
        <f t="shared" ref="Q17:Q32" si="4">P17*$G17</f>
        <v>0</v>
      </c>
    </row>
    <row r="18" spans="2:17" ht="17.100000000000001" customHeight="1">
      <c r="B18" s="132"/>
      <c r="C18" s="134" t="s">
        <v>54</v>
      </c>
      <c r="D18" s="134" t="s">
        <v>65</v>
      </c>
      <c r="E18" s="134" t="s">
        <v>72</v>
      </c>
      <c r="F18" s="135" t="s">
        <v>78</v>
      </c>
      <c r="G18" s="142">
        <f>'Oferta licitadors'!O9</f>
        <v>0</v>
      </c>
      <c r="H18" s="214">
        <v>1</v>
      </c>
      <c r="I18" s="142">
        <f t="shared" si="0"/>
        <v>0</v>
      </c>
      <c r="J18" s="214">
        <v>0</v>
      </c>
      <c r="K18" s="142">
        <f t="shared" si="1"/>
        <v>0</v>
      </c>
      <c r="L18" s="214"/>
      <c r="M18" s="142">
        <f t="shared" si="2"/>
        <v>0</v>
      </c>
      <c r="N18" s="214">
        <v>0</v>
      </c>
      <c r="O18" s="142">
        <f t="shared" si="3"/>
        <v>0</v>
      </c>
      <c r="P18" s="214">
        <v>1</v>
      </c>
      <c r="Q18" s="142">
        <f t="shared" si="4"/>
        <v>0</v>
      </c>
    </row>
    <row r="19" spans="2:17" ht="17.100000000000001" customHeight="1">
      <c r="B19" s="132"/>
      <c r="C19" s="134" t="s">
        <v>54</v>
      </c>
      <c r="D19" s="134" t="s">
        <v>58</v>
      </c>
      <c r="E19" s="134" t="s">
        <v>72</v>
      </c>
      <c r="F19" s="135" t="s">
        <v>79</v>
      </c>
      <c r="G19" s="142">
        <f>'Oferta licitadors'!O10</f>
        <v>0</v>
      </c>
      <c r="H19" s="214">
        <v>0</v>
      </c>
      <c r="I19" s="142">
        <f t="shared" si="0"/>
        <v>0</v>
      </c>
      <c r="J19" s="214">
        <v>1</v>
      </c>
      <c r="K19" s="142">
        <f t="shared" si="1"/>
        <v>0</v>
      </c>
      <c r="L19" s="214">
        <v>0</v>
      </c>
      <c r="M19" s="142">
        <f t="shared" si="2"/>
        <v>0</v>
      </c>
      <c r="N19" s="214">
        <v>0</v>
      </c>
      <c r="O19" s="142">
        <f t="shared" si="3"/>
        <v>0</v>
      </c>
      <c r="P19" s="214">
        <v>0</v>
      </c>
      <c r="Q19" s="142">
        <f t="shared" si="4"/>
        <v>0</v>
      </c>
    </row>
    <row r="20" spans="2:17" ht="17.100000000000001" customHeight="1">
      <c r="B20" s="132"/>
      <c r="C20" s="134" t="s">
        <v>54</v>
      </c>
      <c r="D20" s="134" t="s">
        <v>60</v>
      </c>
      <c r="E20" s="134" t="s">
        <v>72</v>
      </c>
      <c r="F20" s="135" t="s">
        <v>80</v>
      </c>
      <c r="G20" s="142">
        <f>'Oferta licitadors'!O11</f>
        <v>0</v>
      </c>
      <c r="H20" s="214">
        <v>0</v>
      </c>
      <c r="I20" s="142">
        <f t="shared" si="0"/>
        <v>0</v>
      </c>
      <c r="J20" s="214">
        <v>1</v>
      </c>
      <c r="K20" s="142">
        <f t="shared" si="1"/>
        <v>0</v>
      </c>
      <c r="L20" s="214">
        <v>0</v>
      </c>
      <c r="M20" s="142">
        <f t="shared" si="2"/>
        <v>0</v>
      </c>
      <c r="N20" s="214">
        <v>0</v>
      </c>
      <c r="O20" s="142">
        <f t="shared" si="3"/>
        <v>0</v>
      </c>
      <c r="P20" s="214">
        <v>0</v>
      </c>
      <c r="Q20" s="142">
        <f t="shared" si="4"/>
        <v>0</v>
      </c>
    </row>
    <row r="21" spans="2:17" ht="17.100000000000001" customHeight="1">
      <c r="B21" s="132"/>
      <c r="C21" s="134" t="s">
        <v>54</v>
      </c>
      <c r="D21" s="134" t="s">
        <v>64</v>
      </c>
      <c r="E21" s="139" t="s">
        <v>125</v>
      </c>
      <c r="F21" s="139" t="s">
        <v>83</v>
      </c>
      <c r="G21" s="142">
        <f>'Oferta licitadors'!O12</f>
        <v>0</v>
      </c>
      <c r="H21" s="214">
        <v>2</v>
      </c>
      <c r="I21" s="142">
        <f t="shared" si="0"/>
        <v>0</v>
      </c>
      <c r="J21" s="214">
        <v>0</v>
      </c>
      <c r="K21" s="142">
        <f t="shared" si="1"/>
        <v>0</v>
      </c>
      <c r="L21" s="214">
        <v>0</v>
      </c>
      <c r="M21" s="142">
        <f t="shared" si="2"/>
        <v>0</v>
      </c>
      <c r="N21" s="214">
        <v>0</v>
      </c>
      <c r="O21" s="142">
        <f t="shared" si="3"/>
        <v>0</v>
      </c>
      <c r="P21" s="214">
        <v>0</v>
      </c>
      <c r="Q21" s="142">
        <f t="shared" si="4"/>
        <v>0</v>
      </c>
    </row>
    <row r="22" spans="2:17" ht="17.100000000000001" customHeight="1">
      <c r="B22" s="132"/>
      <c r="C22" s="134" t="s">
        <v>54</v>
      </c>
      <c r="D22" s="134" t="s">
        <v>65</v>
      </c>
      <c r="E22" s="139" t="s">
        <v>125</v>
      </c>
      <c r="F22" s="134" t="s">
        <v>84</v>
      </c>
      <c r="G22" s="142">
        <f>'Oferta licitadors'!O13</f>
        <v>0</v>
      </c>
      <c r="H22" s="214">
        <v>2</v>
      </c>
      <c r="I22" s="142">
        <f t="shared" si="0"/>
        <v>0</v>
      </c>
      <c r="J22" s="214">
        <v>0</v>
      </c>
      <c r="K22" s="142">
        <f t="shared" si="1"/>
        <v>0</v>
      </c>
      <c r="L22" s="214">
        <v>0</v>
      </c>
      <c r="M22" s="142">
        <f t="shared" si="2"/>
        <v>0</v>
      </c>
      <c r="N22" s="214">
        <v>0</v>
      </c>
      <c r="O22" s="142">
        <f t="shared" si="3"/>
        <v>0</v>
      </c>
      <c r="P22" s="214">
        <v>0</v>
      </c>
      <c r="Q22" s="142">
        <f t="shared" si="4"/>
        <v>0</v>
      </c>
    </row>
    <row r="23" spans="2:17" ht="17.100000000000001" customHeight="1">
      <c r="B23" s="132"/>
      <c r="C23" s="134" t="s">
        <v>54</v>
      </c>
      <c r="D23" s="134" t="s">
        <v>58</v>
      </c>
      <c r="E23" s="139" t="s">
        <v>125</v>
      </c>
      <c r="F23" s="134" t="s">
        <v>85</v>
      </c>
      <c r="G23" s="142">
        <f>'Oferta licitadors'!O14</f>
        <v>0</v>
      </c>
      <c r="H23" s="214">
        <v>0</v>
      </c>
      <c r="I23" s="142">
        <f t="shared" si="0"/>
        <v>0</v>
      </c>
      <c r="J23" s="214">
        <v>0</v>
      </c>
      <c r="K23" s="142">
        <f t="shared" si="1"/>
        <v>0</v>
      </c>
      <c r="L23" s="214">
        <v>0</v>
      </c>
      <c r="M23" s="142">
        <f t="shared" si="2"/>
        <v>0</v>
      </c>
      <c r="N23" s="214">
        <v>1</v>
      </c>
      <c r="O23" s="142">
        <f t="shared" si="3"/>
        <v>0</v>
      </c>
      <c r="P23" s="214">
        <v>0</v>
      </c>
      <c r="Q23" s="142">
        <f t="shared" si="4"/>
        <v>0</v>
      </c>
    </row>
    <row r="24" spans="2:17" ht="17.100000000000001" customHeight="1">
      <c r="B24" s="132"/>
      <c r="C24" s="134" t="s">
        <v>54</v>
      </c>
      <c r="D24" s="134" t="s">
        <v>60</v>
      </c>
      <c r="E24" s="139" t="s">
        <v>125</v>
      </c>
      <c r="F24" s="134" t="s">
        <v>86</v>
      </c>
      <c r="G24" s="142">
        <f>'Oferta licitadors'!O15</f>
        <v>0</v>
      </c>
      <c r="H24" s="214">
        <v>0</v>
      </c>
      <c r="I24" s="142">
        <f t="shared" si="0"/>
        <v>0</v>
      </c>
      <c r="J24" s="214">
        <v>0</v>
      </c>
      <c r="K24" s="142">
        <f t="shared" si="1"/>
        <v>0</v>
      </c>
      <c r="L24" s="214">
        <v>1</v>
      </c>
      <c r="M24" s="142">
        <f t="shared" si="2"/>
        <v>0</v>
      </c>
      <c r="N24" s="214">
        <v>0</v>
      </c>
      <c r="O24" s="142">
        <f t="shared" si="3"/>
        <v>0</v>
      </c>
      <c r="P24" s="214">
        <v>0</v>
      </c>
      <c r="Q24" s="142">
        <f t="shared" si="4"/>
        <v>0</v>
      </c>
    </row>
    <row r="25" spans="2:17" ht="17.100000000000001" customHeight="1">
      <c r="B25" s="132"/>
      <c r="C25" s="134" t="s">
        <v>54</v>
      </c>
      <c r="D25" s="134" t="s">
        <v>64</v>
      </c>
      <c r="E25" s="139" t="s">
        <v>75</v>
      </c>
      <c r="F25" s="134" t="s">
        <v>87</v>
      </c>
      <c r="G25" s="142">
        <f>'Oferta licitadors'!O16</f>
        <v>0</v>
      </c>
      <c r="H25" s="214">
        <v>2</v>
      </c>
      <c r="I25" s="142">
        <f t="shared" si="0"/>
        <v>0</v>
      </c>
      <c r="J25" s="214">
        <v>0</v>
      </c>
      <c r="K25" s="142">
        <f t="shared" si="1"/>
        <v>0</v>
      </c>
      <c r="L25" s="214">
        <v>0</v>
      </c>
      <c r="M25" s="142">
        <f t="shared" si="2"/>
        <v>0</v>
      </c>
      <c r="N25" s="214">
        <v>0</v>
      </c>
      <c r="O25" s="142">
        <f t="shared" si="3"/>
        <v>0</v>
      </c>
      <c r="P25" s="214">
        <v>0</v>
      </c>
      <c r="Q25" s="142">
        <f t="shared" si="4"/>
        <v>0</v>
      </c>
    </row>
    <row r="26" spans="2:17" ht="17.100000000000001" customHeight="1">
      <c r="B26" s="132"/>
      <c r="C26" s="134" t="s">
        <v>54</v>
      </c>
      <c r="D26" s="134" t="s">
        <v>65</v>
      </c>
      <c r="E26" s="139" t="s">
        <v>75</v>
      </c>
      <c r="F26" s="134" t="s">
        <v>88</v>
      </c>
      <c r="G26" s="142">
        <f>'Oferta licitadors'!O17</f>
        <v>0</v>
      </c>
      <c r="H26" s="214">
        <v>2</v>
      </c>
      <c r="I26" s="142">
        <f t="shared" si="0"/>
        <v>0</v>
      </c>
      <c r="J26" s="214">
        <v>0</v>
      </c>
      <c r="K26" s="142">
        <f t="shared" si="1"/>
        <v>0</v>
      </c>
      <c r="L26" s="214">
        <v>0</v>
      </c>
      <c r="M26" s="142">
        <f t="shared" si="2"/>
        <v>0</v>
      </c>
      <c r="N26" s="214">
        <v>0</v>
      </c>
      <c r="O26" s="142">
        <f t="shared" si="3"/>
        <v>0</v>
      </c>
      <c r="P26" s="214">
        <v>0</v>
      </c>
      <c r="Q26" s="142">
        <f t="shared" si="4"/>
        <v>0</v>
      </c>
    </row>
    <row r="27" spans="2:17" ht="17.100000000000001" customHeight="1">
      <c r="B27" s="132"/>
      <c r="C27" s="134" t="s">
        <v>54</v>
      </c>
      <c r="D27" s="134" t="s">
        <v>58</v>
      </c>
      <c r="E27" s="139" t="s">
        <v>75</v>
      </c>
      <c r="F27" s="134" t="s">
        <v>89</v>
      </c>
      <c r="G27" s="142">
        <f>'Oferta licitadors'!O18</f>
        <v>0</v>
      </c>
      <c r="H27" s="214">
        <v>0</v>
      </c>
      <c r="I27" s="142">
        <f t="shared" si="0"/>
        <v>0</v>
      </c>
      <c r="J27" s="214">
        <v>0</v>
      </c>
      <c r="K27" s="142">
        <f t="shared" si="1"/>
        <v>0</v>
      </c>
      <c r="L27" s="214">
        <v>0</v>
      </c>
      <c r="M27" s="142">
        <f t="shared" si="2"/>
        <v>0</v>
      </c>
      <c r="N27" s="214">
        <v>1</v>
      </c>
      <c r="O27" s="142">
        <f t="shared" si="3"/>
        <v>0</v>
      </c>
      <c r="P27" s="214">
        <v>0</v>
      </c>
      <c r="Q27" s="142">
        <f t="shared" si="4"/>
        <v>0</v>
      </c>
    </row>
    <row r="28" spans="2:17" ht="17.100000000000001" customHeight="1">
      <c r="B28" s="132"/>
      <c r="C28" s="134" t="s">
        <v>54</v>
      </c>
      <c r="D28" s="134" t="s">
        <v>60</v>
      </c>
      <c r="E28" s="139" t="s">
        <v>75</v>
      </c>
      <c r="F28" s="134" t="s">
        <v>90</v>
      </c>
      <c r="G28" s="142">
        <f>'Oferta licitadors'!O19</f>
        <v>0</v>
      </c>
      <c r="H28" s="214">
        <v>0</v>
      </c>
      <c r="I28" s="142">
        <f t="shared" si="0"/>
        <v>0</v>
      </c>
      <c r="J28" s="214">
        <v>0</v>
      </c>
      <c r="K28" s="142">
        <f t="shared" si="1"/>
        <v>0</v>
      </c>
      <c r="L28" s="214">
        <v>1</v>
      </c>
      <c r="M28" s="142">
        <f t="shared" si="2"/>
        <v>0</v>
      </c>
      <c r="N28" s="214">
        <v>0</v>
      </c>
      <c r="O28" s="142">
        <f t="shared" si="3"/>
        <v>0</v>
      </c>
      <c r="P28" s="214">
        <v>0</v>
      </c>
      <c r="Q28" s="142">
        <f t="shared" si="4"/>
        <v>0</v>
      </c>
    </row>
    <row r="29" spans="2:17" ht="17.100000000000001" customHeight="1">
      <c r="B29" s="132"/>
      <c r="C29" s="134" t="s">
        <v>54</v>
      </c>
      <c r="D29" s="134" t="s">
        <v>64</v>
      </c>
      <c r="E29" s="134" t="s">
        <v>126</v>
      </c>
      <c r="F29" s="134" t="s">
        <v>92</v>
      </c>
      <c r="G29" s="142">
        <f>'Oferta licitadors'!O20</f>
        <v>0</v>
      </c>
      <c r="H29" s="214">
        <v>2</v>
      </c>
      <c r="I29" s="142">
        <f t="shared" si="0"/>
        <v>0</v>
      </c>
      <c r="J29" s="214">
        <v>0</v>
      </c>
      <c r="K29" s="142">
        <f t="shared" si="1"/>
        <v>0</v>
      </c>
      <c r="L29" s="214">
        <v>0</v>
      </c>
      <c r="M29" s="142">
        <f t="shared" si="2"/>
        <v>0</v>
      </c>
      <c r="N29" s="214">
        <v>0</v>
      </c>
      <c r="O29" s="142">
        <f t="shared" si="3"/>
        <v>0</v>
      </c>
      <c r="P29" s="214">
        <v>0</v>
      </c>
      <c r="Q29" s="142">
        <f t="shared" si="4"/>
        <v>0</v>
      </c>
    </row>
    <row r="30" spans="2:17" ht="17.100000000000001" customHeight="1">
      <c r="B30" s="132"/>
      <c r="C30" s="134" t="s">
        <v>54</v>
      </c>
      <c r="D30" s="134" t="s">
        <v>65</v>
      </c>
      <c r="E30" s="134" t="s">
        <v>126</v>
      </c>
      <c r="F30" s="134" t="s">
        <v>93</v>
      </c>
      <c r="G30" s="142">
        <f>'Oferta licitadors'!O21</f>
        <v>0</v>
      </c>
      <c r="H30" s="214">
        <v>2</v>
      </c>
      <c r="I30" s="142">
        <f t="shared" si="0"/>
        <v>0</v>
      </c>
      <c r="J30" s="214">
        <v>0</v>
      </c>
      <c r="K30" s="142">
        <f t="shared" si="1"/>
        <v>0</v>
      </c>
      <c r="L30" s="214">
        <v>0</v>
      </c>
      <c r="M30" s="142">
        <f t="shared" si="2"/>
        <v>0</v>
      </c>
      <c r="N30" s="214">
        <v>0</v>
      </c>
      <c r="O30" s="142">
        <f t="shared" si="3"/>
        <v>0</v>
      </c>
      <c r="P30" s="214">
        <v>0</v>
      </c>
      <c r="Q30" s="142">
        <f t="shared" si="4"/>
        <v>0</v>
      </c>
    </row>
    <row r="31" spans="2:17" ht="17.100000000000001" customHeight="1">
      <c r="B31" s="132"/>
      <c r="C31" s="134" t="s">
        <v>54</v>
      </c>
      <c r="D31" s="134" t="s">
        <v>58</v>
      </c>
      <c r="E31" s="134" t="s">
        <v>126</v>
      </c>
      <c r="F31" s="134" t="s">
        <v>94</v>
      </c>
      <c r="G31" s="142">
        <f>'Oferta licitadors'!O22</f>
        <v>0</v>
      </c>
      <c r="H31" s="214">
        <v>0</v>
      </c>
      <c r="I31" s="142">
        <f t="shared" si="0"/>
        <v>0</v>
      </c>
      <c r="J31" s="214">
        <v>0</v>
      </c>
      <c r="K31" s="142">
        <f t="shared" si="1"/>
        <v>0</v>
      </c>
      <c r="L31" s="214">
        <v>1</v>
      </c>
      <c r="M31" s="142">
        <f t="shared" si="2"/>
        <v>0</v>
      </c>
      <c r="N31" s="214">
        <v>0</v>
      </c>
      <c r="O31" s="142">
        <f t="shared" si="3"/>
        <v>0</v>
      </c>
      <c r="P31" s="214">
        <v>0</v>
      </c>
      <c r="Q31" s="142">
        <f t="shared" si="4"/>
        <v>0</v>
      </c>
    </row>
    <row r="32" spans="2:17" ht="17.100000000000001" customHeight="1">
      <c r="B32" s="133"/>
      <c r="C32" s="134" t="s">
        <v>54</v>
      </c>
      <c r="D32" s="134" t="s">
        <v>60</v>
      </c>
      <c r="E32" s="134" t="s">
        <v>126</v>
      </c>
      <c r="F32" s="134" t="s">
        <v>95</v>
      </c>
      <c r="G32" s="142">
        <f>'Oferta licitadors'!O23</f>
        <v>0</v>
      </c>
      <c r="H32" s="214">
        <v>0</v>
      </c>
      <c r="I32" s="142">
        <f t="shared" si="0"/>
        <v>0</v>
      </c>
      <c r="J32" s="214">
        <v>0</v>
      </c>
      <c r="K32" s="142">
        <f t="shared" si="1"/>
        <v>0</v>
      </c>
      <c r="L32" s="214">
        <v>1</v>
      </c>
      <c r="M32" s="142">
        <f t="shared" si="2"/>
        <v>0</v>
      </c>
      <c r="N32" s="214">
        <v>0</v>
      </c>
      <c r="O32" s="142">
        <f t="shared" si="3"/>
        <v>0</v>
      </c>
      <c r="P32" s="214">
        <v>0</v>
      </c>
      <c r="Q32" s="142">
        <f t="shared" si="4"/>
        <v>0</v>
      </c>
    </row>
    <row r="33" spans="2:17" ht="17.100000000000001" customHeight="1">
      <c r="H33" s="218" t="s">
        <v>41</v>
      </c>
      <c r="I33" s="183">
        <f>SUM(I17:I32)</f>
        <v>0</v>
      </c>
      <c r="J33" s="218" t="s">
        <v>42</v>
      </c>
      <c r="K33" s="183">
        <f>SUM(K17:K32)</f>
        <v>0</v>
      </c>
      <c r="L33" s="218" t="s">
        <v>43</v>
      </c>
      <c r="M33" s="183">
        <f>SUM(M17:M32)</f>
        <v>0</v>
      </c>
      <c r="N33" s="218" t="s">
        <v>44</v>
      </c>
      <c r="O33" s="183">
        <f>SUM(O17:O32)</f>
        <v>0</v>
      </c>
      <c r="P33" s="218" t="s">
        <v>45</v>
      </c>
      <c r="Q33" s="183">
        <f>SUM(Q17:Q32)</f>
        <v>0</v>
      </c>
    </row>
    <row r="34" spans="2:17" ht="17.100000000000001" customHeight="1">
      <c r="B34" s="131">
        <v>2</v>
      </c>
      <c r="C34" s="134" t="s">
        <v>62</v>
      </c>
      <c r="D34" s="134" t="s">
        <v>127</v>
      </c>
      <c r="E34" s="139" t="s">
        <v>75</v>
      </c>
      <c r="F34" s="134" t="s">
        <v>97</v>
      </c>
      <c r="G34" s="142">
        <f>'Oferta licitadors'!O26</f>
        <v>0</v>
      </c>
      <c r="H34" s="214">
        <v>0</v>
      </c>
      <c r="I34" s="142">
        <f>H34*$G34</f>
        <v>0</v>
      </c>
      <c r="J34" s="214">
        <v>0</v>
      </c>
      <c r="K34" s="142">
        <f>J34*$G34</f>
        <v>0</v>
      </c>
      <c r="L34" s="214">
        <v>0</v>
      </c>
      <c r="M34" s="142">
        <f>L34*$G34</f>
        <v>0</v>
      </c>
      <c r="N34" s="214">
        <v>0</v>
      </c>
      <c r="O34" s="142">
        <f>N34*$G34</f>
        <v>0</v>
      </c>
      <c r="P34" s="214">
        <v>0</v>
      </c>
      <c r="Q34" s="142">
        <f>P34*$G34</f>
        <v>0</v>
      </c>
    </row>
    <row r="35" spans="2:17" ht="17.100000000000001" customHeight="1">
      <c r="B35" s="132"/>
      <c r="C35" s="134" t="s">
        <v>62</v>
      </c>
      <c r="D35" s="134" t="s">
        <v>127</v>
      </c>
      <c r="E35" s="139" t="s">
        <v>125</v>
      </c>
      <c r="F35" s="134" t="s">
        <v>122</v>
      </c>
      <c r="G35" s="142">
        <f>'Oferta licitadors'!O27</f>
        <v>0</v>
      </c>
      <c r="H35" s="214">
        <v>0</v>
      </c>
      <c r="I35" s="142">
        <f>H35*$G35</f>
        <v>0</v>
      </c>
      <c r="J35" s="214">
        <v>0</v>
      </c>
      <c r="K35" s="142">
        <f>J35*$G35</f>
        <v>0</v>
      </c>
      <c r="L35" s="214">
        <v>0</v>
      </c>
      <c r="M35" s="142">
        <f>L35*$G35</f>
        <v>0</v>
      </c>
      <c r="N35" s="214">
        <v>0</v>
      </c>
      <c r="O35" s="142">
        <f>N35*$G35</f>
        <v>0</v>
      </c>
      <c r="P35" s="214">
        <v>0</v>
      </c>
      <c r="Q35" s="142">
        <f>P35*$G35</f>
        <v>0</v>
      </c>
    </row>
    <row r="36" spans="2:17" ht="17.100000000000001" customHeight="1">
      <c r="B36" s="132"/>
      <c r="C36" s="134" t="s">
        <v>62</v>
      </c>
      <c r="D36" s="134" t="s">
        <v>127</v>
      </c>
      <c r="E36" s="134" t="s">
        <v>72</v>
      </c>
      <c r="F36" s="134" t="s">
        <v>81</v>
      </c>
      <c r="G36" s="142">
        <f>'Oferta licitadors'!O28</f>
        <v>0</v>
      </c>
      <c r="H36" s="214">
        <v>0</v>
      </c>
      <c r="I36" s="142">
        <f>H36*$G36</f>
        <v>0</v>
      </c>
      <c r="J36" s="214">
        <v>0</v>
      </c>
      <c r="K36" s="142">
        <f>J36*$G36</f>
        <v>0</v>
      </c>
      <c r="L36" s="214">
        <v>0</v>
      </c>
      <c r="M36" s="142">
        <f>L36*$G36</f>
        <v>0</v>
      </c>
      <c r="N36" s="214">
        <v>0</v>
      </c>
      <c r="O36" s="142">
        <f>N36*$G36</f>
        <v>0</v>
      </c>
      <c r="P36" s="214">
        <v>1</v>
      </c>
      <c r="Q36" s="142">
        <f>P36*$G36</f>
        <v>0</v>
      </c>
    </row>
    <row r="37" spans="2:17" ht="17.100000000000001" customHeight="1">
      <c r="B37" s="133"/>
      <c r="C37" s="134" t="s">
        <v>62</v>
      </c>
      <c r="D37" s="134" t="s">
        <v>127</v>
      </c>
      <c r="E37" s="134" t="s">
        <v>126</v>
      </c>
      <c r="F37" s="134" t="s">
        <v>96</v>
      </c>
      <c r="G37" s="142">
        <f>'Oferta licitadors'!O29</f>
        <v>0</v>
      </c>
      <c r="H37" s="214">
        <v>0</v>
      </c>
      <c r="I37" s="142">
        <f>H37*$G37</f>
        <v>0</v>
      </c>
      <c r="J37" s="214">
        <v>0</v>
      </c>
      <c r="K37" s="142">
        <f>J37*$G37</f>
        <v>0</v>
      </c>
      <c r="L37" s="214">
        <v>0</v>
      </c>
      <c r="M37" s="142">
        <f>L37*$G37</f>
        <v>0</v>
      </c>
      <c r="N37" s="70">
        <v>1</v>
      </c>
      <c r="O37" s="142">
        <f>N37*$G37</f>
        <v>0</v>
      </c>
      <c r="P37" s="214">
        <v>0</v>
      </c>
      <c r="Q37" s="142">
        <f>P37*$G37</f>
        <v>0</v>
      </c>
    </row>
    <row r="38" spans="2:17" ht="17.100000000000001" customHeight="1">
      <c r="H38" s="71" t="s">
        <v>41</v>
      </c>
      <c r="I38" s="183">
        <f>SUM(I34:I37)</f>
        <v>0</v>
      </c>
      <c r="J38" s="71" t="s">
        <v>42</v>
      </c>
      <c r="K38" s="183">
        <f>SUM(K34:K37)</f>
        <v>0</v>
      </c>
      <c r="L38" s="71" t="s">
        <v>43</v>
      </c>
      <c r="M38" s="183">
        <f>SUM(M34:M37)</f>
        <v>0</v>
      </c>
      <c r="N38" s="71" t="s">
        <v>44</v>
      </c>
      <c r="O38" s="183">
        <f>SUM(O34:O37)</f>
        <v>0</v>
      </c>
      <c r="P38" s="71" t="s">
        <v>45</v>
      </c>
      <c r="Q38" s="183">
        <f>SUM(Q34:Q37)</f>
        <v>0</v>
      </c>
    </row>
  </sheetData>
  <sheetProtection algorithmName="SHA-512" hashValue="A0Ux2y/zcAXcxuGG+OpwL5mCz3+62CyZQ9RALGsLSQSnb0cZepQPqyiMfKQm4oH2J0mpjosqXDgeFMPddiZw0w==" saltValue="xs4DgBPR9CMr3EumfeP/zQ==" spinCount="100000" sheet="1" objects="1" scenarios="1"/>
  <mergeCells count="24">
    <mergeCell ref="D7:D8"/>
    <mergeCell ref="B12:Q12"/>
    <mergeCell ref="B4:Q4"/>
    <mergeCell ref="E6:F6"/>
    <mergeCell ref="E7:F7"/>
    <mergeCell ref="E8:F8"/>
    <mergeCell ref="E10:F10"/>
    <mergeCell ref="E15:E16"/>
    <mergeCell ref="G15:G16"/>
    <mergeCell ref="F15:F16"/>
    <mergeCell ref="P14:Q14"/>
    <mergeCell ref="N15:O15"/>
    <mergeCell ref="P15:Q15"/>
    <mergeCell ref="H14:K14"/>
    <mergeCell ref="L15:M15"/>
    <mergeCell ref="L14:M14"/>
    <mergeCell ref="H15:I15"/>
    <mergeCell ref="J15:K15"/>
    <mergeCell ref="N14:O14"/>
    <mergeCell ref="B15:B16"/>
    <mergeCell ref="B17:B32"/>
    <mergeCell ref="B34:B37"/>
    <mergeCell ref="C15:C16"/>
    <mergeCell ref="D15:D16"/>
  </mergeCells>
  <phoneticPr fontId="17" type="noConversion"/>
  <pageMargins left="0.7" right="0.7" top="0.75" bottom="0.75" header="0.3" footer="0.3"/>
  <pageSetup paperSize="9" orientation="portrait" r:id="rId1"/>
  <ignoredErrors>
    <ignoredError sqref="I33 K33 M33 O33 Q33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DD123-3AEE-4969-8ABF-6E834759FF65}">
  <dimension ref="A2:KR31"/>
  <sheetViews>
    <sheetView showGridLines="0" zoomScale="85" zoomScaleNormal="85" workbookViewId="0">
      <selection activeCell="L41" sqref="L41"/>
    </sheetView>
  </sheetViews>
  <sheetFormatPr defaultColWidth="9.140625" defaultRowHeight="18" customHeight="1"/>
  <cols>
    <col min="1" max="1" width="3.28515625" style="160" customWidth="1"/>
    <col min="2" max="2" width="10.42578125" style="79" bestFit="1" customWidth="1"/>
    <col min="3" max="3" width="9" style="79" bestFit="1" customWidth="1"/>
    <col min="4" max="4" width="10.42578125" style="79" customWidth="1"/>
    <col min="5" max="5" width="17.5703125" style="79" bestFit="1" customWidth="1"/>
    <col min="6" max="6" width="21" style="79" customWidth="1"/>
    <col min="7" max="7" width="9.5703125" style="79" customWidth="1"/>
    <col min="8" max="8" width="10.7109375" style="79" customWidth="1"/>
    <col min="9" max="9" width="58.140625" style="79" customWidth="1"/>
    <col min="10" max="10" width="10.140625" style="79" customWidth="1"/>
    <col min="11" max="11" width="10.7109375" style="79" customWidth="1"/>
    <col min="12" max="12" width="57.28515625" style="79" customWidth="1"/>
    <col min="13" max="13" width="8.85546875" style="79" customWidth="1"/>
    <col min="14" max="14" width="11.85546875" style="79" customWidth="1"/>
    <col min="15" max="15" width="50.85546875" style="79" customWidth="1"/>
    <col min="16" max="16" width="8.7109375" style="79" customWidth="1"/>
    <col min="17" max="17" width="10.7109375" style="79" customWidth="1"/>
    <col min="18" max="18" width="8.42578125" style="160" bestFit="1" customWidth="1"/>
    <col min="19" max="19" width="10.7109375" style="160" bestFit="1" customWidth="1"/>
    <col min="20" max="20" width="12.85546875" style="160" customWidth="1"/>
    <col min="21" max="21" width="50.42578125" style="160" bestFit="1" customWidth="1"/>
    <col min="22" max="22" width="8.42578125" style="160" bestFit="1" customWidth="1"/>
    <col min="23" max="23" width="10.5703125" style="160" bestFit="1" customWidth="1"/>
    <col min="24" max="24" width="10.85546875" style="160" customWidth="1"/>
    <col min="25" max="304" width="9.140625" style="160"/>
    <col min="305" max="16384" width="9.140625" style="79"/>
  </cols>
  <sheetData>
    <row r="2" spans="1:304" ht="18" customHeight="1">
      <c r="B2" s="116" t="s">
        <v>173</v>
      </c>
    </row>
    <row r="4" spans="1:304" ht="18" customHeight="1">
      <c r="B4" s="156" t="s">
        <v>50</v>
      </c>
      <c r="C4" s="156" t="s">
        <v>51</v>
      </c>
      <c r="D4" s="156" t="s">
        <v>52</v>
      </c>
      <c r="E4" s="156" t="s">
        <v>53</v>
      </c>
      <c r="F4" s="157" t="s">
        <v>72</v>
      </c>
      <c r="G4" s="169"/>
      <c r="H4" s="158"/>
      <c r="I4" s="157" t="s">
        <v>74</v>
      </c>
      <c r="J4" s="169"/>
      <c r="K4" s="158"/>
      <c r="L4" s="156" t="s">
        <v>75</v>
      </c>
      <c r="M4" s="156"/>
      <c r="N4" s="156"/>
      <c r="O4" s="156" t="s">
        <v>76</v>
      </c>
      <c r="P4" s="156"/>
      <c r="Q4" s="156"/>
    </row>
    <row r="5" spans="1:304" ht="32.25" customHeight="1">
      <c r="B5" s="156"/>
      <c r="C5" s="156"/>
      <c r="D5" s="156"/>
      <c r="E5" s="156"/>
      <c r="F5" s="159" t="s">
        <v>73</v>
      </c>
      <c r="G5" s="159" t="s">
        <v>119</v>
      </c>
      <c r="H5" s="159" t="s">
        <v>174</v>
      </c>
      <c r="I5" s="159" t="s">
        <v>51</v>
      </c>
      <c r="J5" s="159" t="s">
        <v>119</v>
      </c>
      <c r="K5" s="159" t="s">
        <v>174</v>
      </c>
      <c r="L5" s="159" t="s">
        <v>73</v>
      </c>
      <c r="M5" s="159" t="s">
        <v>119</v>
      </c>
      <c r="N5" s="159" t="s">
        <v>174</v>
      </c>
      <c r="O5" s="159" t="s">
        <v>77</v>
      </c>
      <c r="P5" s="159" t="s">
        <v>119</v>
      </c>
      <c r="Q5" s="159" t="s">
        <v>174</v>
      </c>
    </row>
    <row r="6" spans="1:304" ht="18" customHeight="1">
      <c r="B6" s="147" t="s">
        <v>54</v>
      </c>
      <c r="C6" s="147" t="s">
        <v>64</v>
      </c>
      <c r="D6" s="147" t="s">
        <v>55</v>
      </c>
      <c r="E6" s="147" t="s">
        <v>56</v>
      </c>
      <c r="F6" s="163" t="s">
        <v>78</v>
      </c>
      <c r="G6" s="167">
        <v>32</v>
      </c>
      <c r="H6" s="165">
        <f>I26</f>
        <v>3121.46</v>
      </c>
      <c r="I6" s="148" t="s">
        <v>100</v>
      </c>
      <c r="J6" s="148">
        <v>3</v>
      </c>
      <c r="K6" s="165">
        <f>J26</f>
        <v>324</v>
      </c>
      <c r="L6" s="148" t="s">
        <v>109</v>
      </c>
      <c r="M6" s="148">
        <v>1</v>
      </c>
      <c r="N6" s="165">
        <f>L26</f>
        <v>1300.81</v>
      </c>
      <c r="O6" s="148" t="s">
        <v>115</v>
      </c>
      <c r="P6" s="148">
        <v>4</v>
      </c>
      <c r="Q6" s="165">
        <f>M26</f>
        <v>326.42</v>
      </c>
    </row>
    <row r="7" spans="1:304" ht="18" customHeight="1">
      <c r="B7" s="149"/>
      <c r="C7" s="149"/>
      <c r="D7" s="149"/>
      <c r="E7" s="149"/>
      <c r="F7" s="164"/>
      <c r="G7" s="168"/>
      <c r="H7" s="166"/>
      <c r="I7" s="148" t="s">
        <v>101</v>
      </c>
      <c r="J7" s="148">
        <v>3</v>
      </c>
      <c r="K7" s="164"/>
      <c r="L7" s="148" t="s">
        <v>110</v>
      </c>
      <c r="M7" s="148">
        <v>4</v>
      </c>
      <c r="N7" s="164"/>
      <c r="O7" s="148"/>
      <c r="P7" s="148"/>
      <c r="Q7" s="164"/>
    </row>
    <row r="8" spans="1:304" s="80" customFormat="1" ht="18" customHeight="1">
      <c r="A8" s="160"/>
      <c r="B8" s="161"/>
      <c r="C8" s="161"/>
      <c r="D8" s="161"/>
      <c r="E8" s="161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0"/>
      <c r="AS8" s="160"/>
      <c r="AT8" s="160"/>
      <c r="AU8" s="160"/>
      <c r="AV8" s="160"/>
      <c r="AW8" s="160"/>
      <c r="AX8" s="160"/>
      <c r="AY8" s="160"/>
      <c r="AZ8" s="160"/>
      <c r="BA8" s="160"/>
      <c r="BB8" s="160"/>
      <c r="BC8" s="160"/>
      <c r="BD8" s="160"/>
      <c r="BE8" s="160"/>
      <c r="BF8" s="160"/>
      <c r="BG8" s="160"/>
      <c r="BH8" s="160"/>
      <c r="BI8" s="160"/>
      <c r="BJ8" s="160"/>
      <c r="BK8" s="160"/>
      <c r="BL8" s="160"/>
      <c r="BM8" s="160"/>
      <c r="BN8" s="160"/>
      <c r="BO8" s="160"/>
      <c r="BP8" s="160"/>
      <c r="BQ8" s="160"/>
      <c r="BR8" s="160"/>
      <c r="BS8" s="160"/>
      <c r="BT8" s="160"/>
      <c r="BU8" s="160"/>
      <c r="BV8" s="160"/>
      <c r="BW8" s="160"/>
      <c r="BX8" s="160"/>
      <c r="BY8" s="160"/>
      <c r="BZ8" s="160"/>
      <c r="CA8" s="160"/>
      <c r="CB8" s="160"/>
      <c r="CC8" s="160"/>
      <c r="CD8" s="160"/>
      <c r="CE8" s="160"/>
      <c r="CF8" s="160"/>
      <c r="CG8" s="160"/>
      <c r="CH8" s="160"/>
      <c r="CI8" s="160"/>
      <c r="CJ8" s="160"/>
      <c r="CK8" s="160"/>
      <c r="CL8" s="160"/>
      <c r="CM8" s="160"/>
      <c r="CN8" s="160"/>
      <c r="CO8" s="160"/>
      <c r="CP8" s="160"/>
      <c r="CQ8" s="160"/>
      <c r="CR8" s="160"/>
      <c r="CS8" s="160"/>
      <c r="CT8" s="160"/>
      <c r="CU8" s="160"/>
      <c r="CV8" s="160"/>
      <c r="CW8" s="160"/>
      <c r="CX8" s="160"/>
      <c r="CY8" s="160"/>
      <c r="CZ8" s="160"/>
      <c r="DA8" s="160"/>
      <c r="DB8" s="160"/>
      <c r="DC8" s="160"/>
      <c r="DD8" s="160"/>
      <c r="DE8" s="160"/>
      <c r="DF8" s="160"/>
      <c r="DG8" s="160"/>
      <c r="DH8" s="160"/>
      <c r="DI8" s="160"/>
      <c r="DJ8" s="160"/>
      <c r="DK8" s="160"/>
      <c r="DL8" s="160"/>
      <c r="DM8" s="160"/>
      <c r="DN8" s="160"/>
      <c r="DO8" s="160"/>
      <c r="DP8" s="160"/>
      <c r="DQ8" s="160"/>
      <c r="DR8" s="160"/>
      <c r="DS8" s="160"/>
      <c r="DT8" s="160"/>
      <c r="DU8" s="160"/>
      <c r="DV8" s="160"/>
      <c r="DW8" s="160"/>
      <c r="DX8" s="160"/>
      <c r="DY8" s="160"/>
      <c r="DZ8" s="160"/>
      <c r="EA8" s="160"/>
      <c r="EB8" s="160"/>
      <c r="EC8" s="160"/>
      <c r="ED8" s="160"/>
      <c r="EE8" s="160"/>
      <c r="EF8" s="160"/>
      <c r="EG8" s="160"/>
      <c r="EH8" s="160"/>
      <c r="EI8" s="160"/>
      <c r="EJ8" s="160"/>
      <c r="EK8" s="160"/>
      <c r="EL8" s="160"/>
      <c r="EM8" s="160"/>
      <c r="EN8" s="160"/>
      <c r="EO8" s="160"/>
      <c r="EP8" s="160"/>
      <c r="EQ8" s="160"/>
      <c r="ER8" s="160"/>
      <c r="ES8" s="160"/>
      <c r="ET8" s="160"/>
      <c r="EU8" s="160"/>
      <c r="EV8" s="160"/>
      <c r="EW8" s="160"/>
      <c r="EX8" s="160"/>
      <c r="EY8" s="160"/>
      <c r="EZ8" s="160"/>
      <c r="FA8" s="160"/>
      <c r="FB8" s="160"/>
      <c r="FC8" s="160"/>
      <c r="FD8" s="160"/>
      <c r="FE8" s="160"/>
      <c r="FF8" s="160"/>
      <c r="FG8" s="160"/>
      <c r="FH8" s="160"/>
      <c r="FI8" s="160"/>
      <c r="FJ8" s="160"/>
      <c r="FK8" s="160"/>
      <c r="FL8" s="160"/>
      <c r="FM8" s="160"/>
      <c r="FN8" s="160"/>
      <c r="FO8" s="160"/>
      <c r="FP8" s="160"/>
      <c r="FQ8" s="160"/>
      <c r="FR8" s="160"/>
      <c r="FS8" s="160"/>
      <c r="FT8" s="160"/>
      <c r="FU8" s="160"/>
      <c r="FV8" s="160"/>
      <c r="FW8" s="160"/>
      <c r="FX8" s="160"/>
      <c r="FY8" s="160"/>
      <c r="FZ8" s="160"/>
      <c r="GA8" s="160"/>
      <c r="GB8" s="160"/>
      <c r="GC8" s="160"/>
      <c r="GD8" s="160"/>
      <c r="GE8" s="160"/>
      <c r="GF8" s="160"/>
      <c r="GG8" s="160"/>
      <c r="GH8" s="160"/>
      <c r="GI8" s="160"/>
      <c r="GJ8" s="160"/>
      <c r="GK8" s="160"/>
      <c r="GL8" s="160"/>
      <c r="GM8" s="160"/>
      <c r="GN8" s="160"/>
      <c r="GO8" s="160"/>
      <c r="GP8" s="160"/>
      <c r="GQ8" s="160"/>
      <c r="GR8" s="160"/>
      <c r="GS8" s="160"/>
      <c r="GT8" s="160"/>
      <c r="GU8" s="160"/>
      <c r="GV8" s="160"/>
      <c r="GW8" s="160"/>
      <c r="GX8" s="160"/>
      <c r="GY8" s="160"/>
      <c r="GZ8" s="160"/>
      <c r="HA8" s="160"/>
      <c r="HB8" s="160"/>
      <c r="HC8" s="160"/>
      <c r="HD8" s="160"/>
      <c r="HE8" s="160"/>
      <c r="HF8" s="160"/>
      <c r="HG8" s="160"/>
      <c r="HH8" s="160"/>
      <c r="HI8" s="160"/>
      <c r="HJ8" s="160"/>
      <c r="HK8" s="160"/>
      <c r="HL8" s="160"/>
      <c r="HM8" s="160"/>
      <c r="HN8" s="160"/>
      <c r="HO8" s="160"/>
      <c r="HP8" s="160"/>
      <c r="HQ8" s="160"/>
      <c r="HR8" s="160"/>
      <c r="HS8" s="160"/>
      <c r="HT8" s="160"/>
      <c r="HU8" s="160"/>
      <c r="HV8" s="160"/>
      <c r="HW8" s="160"/>
      <c r="HX8" s="160"/>
      <c r="HY8" s="160"/>
      <c r="HZ8" s="160"/>
      <c r="IA8" s="160"/>
      <c r="IB8" s="160"/>
      <c r="IC8" s="160"/>
      <c r="ID8" s="160"/>
      <c r="IE8" s="160"/>
      <c r="IF8" s="160"/>
      <c r="IG8" s="160"/>
      <c r="IH8" s="160"/>
      <c r="II8" s="160"/>
      <c r="IJ8" s="160"/>
      <c r="IK8" s="160"/>
      <c r="IL8" s="160"/>
      <c r="IM8" s="160"/>
      <c r="IN8" s="160"/>
      <c r="IO8" s="160"/>
      <c r="IP8" s="160"/>
      <c r="IQ8" s="160"/>
      <c r="IR8" s="160"/>
      <c r="IS8" s="160"/>
      <c r="IT8" s="160"/>
      <c r="IU8" s="160"/>
      <c r="IV8" s="160"/>
      <c r="IW8" s="160"/>
      <c r="IX8" s="160"/>
      <c r="IY8" s="160"/>
      <c r="IZ8" s="160"/>
      <c r="JA8" s="160"/>
      <c r="JB8" s="160"/>
      <c r="JC8" s="160"/>
      <c r="JD8" s="160"/>
      <c r="JE8" s="160"/>
      <c r="JF8" s="160"/>
      <c r="JG8" s="160"/>
      <c r="JH8" s="160"/>
      <c r="JI8" s="160"/>
      <c r="JJ8" s="160"/>
      <c r="JK8" s="160"/>
      <c r="JL8" s="160"/>
      <c r="JM8" s="160"/>
      <c r="JN8" s="160"/>
      <c r="JO8" s="160"/>
      <c r="JP8" s="160"/>
      <c r="JQ8" s="160"/>
      <c r="JR8" s="160"/>
      <c r="JS8" s="160"/>
      <c r="JT8" s="160"/>
      <c r="JU8" s="160"/>
      <c r="JV8" s="160"/>
      <c r="JW8" s="160"/>
      <c r="JX8" s="160"/>
      <c r="JY8" s="160"/>
      <c r="JZ8" s="160"/>
      <c r="KA8" s="160"/>
      <c r="KB8" s="160"/>
      <c r="KC8" s="160"/>
      <c r="KD8" s="160"/>
      <c r="KE8" s="160"/>
      <c r="KF8" s="160"/>
      <c r="KG8" s="160"/>
      <c r="KH8" s="160"/>
      <c r="KI8" s="160"/>
      <c r="KJ8" s="160"/>
      <c r="KK8" s="160"/>
      <c r="KL8" s="160"/>
      <c r="KM8" s="160"/>
      <c r="KN8" s="160"/>
      <c r="KO8" s="160"/>
      <c r="KP8" s="160"/>
      <c r="KQ8" s="160"/>
      <c r="KR8" s="160"/>
    </row>
    <row r="9" spans="1:304" ht="18" customHeight="1">
      <c r="B9" s="147" t="s">
        <v>54</v>
      </c>
      <c r="C9" s="147" t="s">
        <v>65</v>
      </c>
      <c r="D9" s="147" t="s">
        <v>57</v>
      </c>
      <c r="E9" s="147" t="s">
        <v>66</v>
      </c>
      <c r="F9" s="163" t="s">
        <v>78</v>
      </c>
      <c r="G9" s="163">
        <v>32</v>
      </c>
      <c r="H9" s="165">
        <f>I27</f>
        <v>3121.46</v>
      </c>
      <c r="I9" s="148" t="s">
        <v>102</v>
      </c>
      <c r="J9" s="148">
        <v>6</v>
      </c>
      <c r="K9" s="165">
        <f>J27</f>
        <v>410.41</v>
      </c>
      <c r="L9" s="148" t="s">
        <v>109</v>
      </c>
      <c r="M9" s="148">
        <v>1</v>
      </c>
      <c r="N9" s="165">
        <f>L27</f>
        <v>1406.39</v>
      </c>
      <c r="O9" s="148" t="s">
        <v>115</v>
      </c>
      <c r="P9" s="148">
        <v>6</v>
      </c>
      <c r="Q9" s="165">
        <f>M27</f>
        <v>489.63</v>
      </c>
    </row>
    <row r="10" spans="1:304" ht="18" customHeight="1">
      <c r="B10" s="149"/>
      <c r="C10" s="149"/>
      <c r="D10" s="149"/>
      <c r="E10" s="149"/>
      <c r="F10" s="164"/>
      <c r="G10" s="164"/>
      <c r="H10" s="166"/>
      <c r="I10" s="151" t="s">
        <v>101</v>
      </c>
      <c r="J10" s="151">
        <v>3</v>
      </c>
      <c r="K10" s="164"/>
      <c r="L10" s="151" t="s">
        <v>111</v>
      </c>
      <c r="M10" s="151">
        <v>4</v>
      </c>
      <c r="N10" s="164"/>
      <c r="O10" s="151"/>
      <c r="P10" s="151"/>
      <c r="Q10" s="164"/>
    </row>
    <row r="11" spans="1:304" s="80" customFormat="1" ht="18" customHeight="1">
      <c r="A11" s="160"/>
      <c r="B11" s="161"/>
      <c r="C11" s="161"/>
      <c r="D11" s="161"/>
      <c r="E11" s="161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160"/>
      <c r="BK11" s="160"/>
      <c r="BL11" s="160"/>
      <c r="BM11" s="160"/>
      <c r="BN11" s="160"/>
      <c r="BO11" s="160"/>
      <c r="BP11" s="160"/>
      <c r="BQ11" s="160"/>
      <c r="BR11" s="160"/>
      <c r="BS11" s="160"/>
      <c r="BT11" s="160"/>
      <c r="BU11" s="160"/>
      <c r="BV11" s="160"/>
      <c r="BW11" s="160"/>
      <c r="BX11" s="160"/>
      <c r="BY11" s="160"/>
      <c r="BZ11" s="160"/>
      <c r="CA11" s="160"/>
      <c r="CB11" s="160"/>
      <c r="CC11" s="160"/>
      <c r="CD11" s="160"/>
      <c r="CE11" s="160"/>
      <c r="CF11" s="160"/>
      <c r="CG11" s="160"/>
      <c r="CH11" s="160"/>
      <c r="CI11" s="160"/>
      <c r="CJ11" s="160"/>
      <c r="CK11" s="160"/>
      <c r="CL11" s="160"/>
      <c r="CM11" s="160"/>
      <c r="CN11" s="160"/>
      <c r="CO11" s="160"/>
      <c r="CP11" s="160"/>
      <c r="CQ11" s="160"/>
      <c r="CR11" s="160"/>
      <c r="CS11" s="160"/>
      <c r="CT11" s="160"/>
      <c r="CU11" s="160"/>
      <c r="CV11" s="160"/>
      <c r="CW11" s="160"/>
      <c r="CX11" s="160"/>
      <c r="CY11" s="160"/>
      <c r="CZ11" s="160"/>
      <c r="DA11" s="160"/>
      <c r="DB11" s="160"/>
      <c r="DC11" s="160"/>
      <c r="DD11" s="160"/>
      <c r="DE11" s="160"/>
      <c r="DF11" s="160"/>
      <c r="DG11" s="160"/>
      <c r="DH11" s="160"/>
      <c r="DI11" s="160"/>
      <c r="DJ11" s="160"/>
      <c r="DK11" s="160"/>
      <c r="DL11" s="160"/>
      <c r="DM11" s="160"/>
      <c r="DN11" s="160"/>
      <c r="DO11" s="160"/>
      <c r="DP11" s="160"/>
      <c r="DQ11" s="160"/>
      <c r="DR11" s="160"/>
      <c r="DS11" s="160"/>
      <c r="DT11" s="160"/>
      <c r="DU11" s="160"/>
      <c r="DV11" s="160"/>
      <c r="DW11" s="160"/>
      <c r="DX11" s="160"/>
      <c r="DY11" s="160"/>
      <c r="DZ11" s="160"/>
      <c r="EA11" s="160"/>
      <c r="EB11" s="160"/>
      <c r="EC11" s="160"/>
      <c r="ED11" s="160"/>
      <c r="EE11" s="160"/>
      <c r="EF11" s="160"/>
      <c r="EG11" s="160"/>
      <c r="EH11" s="160"/>
      <c r="EI11" s="160"/>
      <c r="EJ11" s="160"/>
      <c r="EK11" s="160"/>
      <c r="EL11" s="160"/>
      <c r="EM11" s="160"/>
      <c r="EN11" s="160"/>
      <c r="EO11" s="160"/>
      <c r="EP11" s="160"/>
      <c r="EQ11" s="160"/>
      <c r="ER11" s="160"/>
      <c r="ES11" s="160"/>
      <c r="ET11" s="160"/>
      <c r="EU11" s="160"/>
      <c r="EV11" s="160"/>
      <c r="EW11" s="160"/>
      <c r="EX11" s="160"/>
      <c r="EY11" s="160"/>
      <c r="EZ11" s="160"/>
      <c r="FA11" s="160"/>
      <c r="FB11" s="160"/>
      <c r="FC11" s="160"/>
      <c r="FD11" s="160"/>
      <c r="FE11" s="160"/>
      <c r="FF11" s="160"/>
      <c r="FG11" s="160"/>
      <c r="FH11" s="160"/>
      <c r="FI11" s="160"/>
      <c r="FJ11" s="160"/>
      <c r="FK11" s="160"/>
      <c r="FL11" s="160"/>
      <c r="FM11" s="160"/>
      <c r="FN11" s="160"/>
      <c r="FO11" s="160"/>
      <c r="FP11" s="160"/>
      <c r="FQ11" s="160"/>
      <c r="FR11" s="160"/>
      <c r="FS11" s="160"/>
      <c r="FT11" s="160"/>
      <c r="FU11" s="160"/>
      <c r="FV11" s="160"/>
      <c r="FW11" s="160"/>
      <c r="FX11" s="160"/>
      <c r="FY11" s="160"/>
      <c r="FZ11" s="160"/>
      <c r="GA11" s="160"/>
      <c r="GB11" s="160"/>
      <c r="GC11" s="160"/>
      <c r="GD11" s="160"/>
      <c r="GE11" s="160"/>
      <c r="GF11" s="160"/>
      <c r="GG11" s="160"/>
      <c r="GH11" s="160"/>
      <c r="GI11" s="160"/>
      <c r="GJ11" s="160"/>
      <c r="GK11" s="160"/>
      <c r="GL11" s="160"/>
      <c r="GM11" s="160"/>
      <c r="GN11" s="160"/>
      <c r="GO11" s="160"/>
      <c r="GP11" s="160"/>
      <c r="GQ11" s="160"/>
      <c r="GR11" s="160"/>
      <c r="GS11" s="160"/>
      <c r="GT11" s="160"/>
      <c r="GU11" s="160"/>
      <c r="GV11" s="160"/>
      <c r="GW11" s="160"/>
      <c r="GX11" s="160"/>
      <c r="GY11" s="160"/>
      <c r="GZ11" s="160"/>
      <c r="HA11" s="160"/>
      <c r="HB11" s="160"/>
      <c r="HC11" s="160"/>
      <c r="HD11" s="160"/>
      <c r="HE11" s="160"/>
      <c r="HF11" s="160"/>
      <c r="HG11" s="160"/>
      <c r="HH11" s="160"/>
      <c r="HI11" s="160"/>
      <c r="HJ11" s="160"/>
      <c r="HK11" s="160"/>
      <c r="HL11" s="160"/>
      <c r="HM11" s="160"/>
      <c r="HN11" s="160"/>
      <c r="HO11" s="160"/>
      <c r="HP11" s="160"/>
      <c r="HQ11" s="160"/>
      <c r="HR11" s="160"/>
      <c r="HS11" s="160"/>
      <c r="HT11" s="160"/>
      <c r="HU11" s="160"/>
      <c r="HV11" s="160"/>
      <c r="HW11" s="160"/>
      <c r="HX11" s="160"/>
      <c r="HY11" s="160"/>
      <c r="HZ11" s="160"/>
      <c r="IA11" s="160"/>
      <c r="IB11" s="160"/>
      <c r="IC11" s="160"/>
      <c r="ID11" s="160"/>
      <c r="IE11" s="160"/>
      <c r="IF11" s="160"/>
      <c r="IG11" s="160"/>
      <c r="IH11" s="160"/>
      <c r="II11" s="160"/>
      <c r="IJ11" s="160"/>
      <c r="IK11" s="160"/>
      <c r="IL11" s="160"/>
      <c r="IM11" s="160"/>
      <c r="IN11" s="160"/>
      <c r="IO11" s="160"/>
      <c r="IP11" s="160"/>
      <c r="IQ11" s="160"/>
      <c r="IR11" s="160"/>
      <c r="IS11" s="160"/>
      <c r="IT11" s="160"/>
      <c r="IU11" s="160"/>
      <c r="IV11" s="160"/>
      <c r="IW11" s="160"/>
      <c r="IX11" s="160"/>
      <c r="IY11" s="160"/>
      <c r="IZ11" s="160"/>
      <c r="JA11" s="160"/>
      <c r="JB11" s="160"/>
      <c r="JC11" s="160"/>
      <c r="JD11" s="160"/>
      <c r="JE11" s="160"/>
      <c r="JF11" s="160"/>
      <c r="JG11" s="160"/>
      <c r="JH11" s="160"/>
      <c r="JI11" s="160"/>
      <c r="JJ11" s="160"/>
      <c r="JK11" s="160"/>
      <c r="JL11" s="160"/>
      <c r="JM11" s="160"/>
      <c r="JN11" s="160"/>
      <c r="JO11" s="160"/>
      <c r="JP11" s="160"/>
      <c r="JQ11" s="160"/>
      <c r="JR11" s="160"/>
      <c r="JS11" s="160"/>
      <c r="JT11" s="160"/>
      <c r="JU11" s="160"/>
      <c r="JV11" s="160"/>
      <c r="JW11" s="160"/>
      <c r="JX11" s="160"/>
      <c r="JY11" s="160"/>
      <c r="JZ11" s="160"/>
      <c r="KA11" s="160"/>
      <c r="KB11" s="160"/>
      <c r="KC11" s="160"/>
      <c r="KD11" s="160"/>
      <c r="KE11" s="160"/>
      <c r="KF11" s="160"/>
      <c r="KG11" s="160"/>
      <c r="KH11" s="160"/>
      <c r="KI11" s="160"/>
      <c r="KJ11" s="160"/>
      <c r="KK11" s="160"/>
      <c r="KL11" s="160"/>
      <c r="KM11" s="160"/>
      <c r="KN11" s="160"/>
      <c r="KO11" s="160"/>
      <c r="KP11" s="160"/>
      <c r="KQ11" s="160"/>
      <c r="KR11" s="160"/>
    </row>
    <row r="12" spans="1:304" ht="18" customHeight="1">
      <c r="B12" s="147" t="s">
        <v>54</v>
      </c>
      <c r="C12" s="147" t="s">
        <v>58</v>
      </c>
      <c r="D12" s="147" t="s">
        <v>67</v>
      </c>
      <c r="E12" s="147" t="s">
        <v>59</v>
      </c>
      <c r="F12" s="163" t="s">
        <v>79</v>
      </c>
      <c r="G12" s="163">
        <v>40</v>
      </c>
      <c r="H12" s="172">
        <f>I28</f>
        <v>8223.1200000000008</v>
      </c>
      <c r="I12" s="153" t="s">
        <v>103</v>
      </c>
      <c r="J12" s="153">
        <v>6</v>
      </c>
      <c r="K12" s="165">
        <f>J28</f>
        <v>894.99</v>
      </c>
      <c r="L12" s="153" t="s">
        <v>112</v>
      </c>
      <c r="M12" s="153">
        <v>12</v>
      </c>
      <c r="N12" s="165">
        <f>L28</f>
        <v>2692.83</v>
      </c>
      <c r="O12" s="153" t="s">
        <v>116</v>
      </c>
      <c r="P12" s="153">
        <v>1</v>
      </c>
      <c r="Q12" s="165">
        <f>M28</f>
        <v>509.52</v>
      </c>
    </row>
    <row r="13" spans="1:304" ht="18" customHeight="1">
      <c r="B13" s="170"/>
      <c r="C13" s="170"/>
      <c r="D13" s="170"/>
      <c r="E13" s="170"/>
      <c r="F13" s="171"/>
      <c r="G13" s="171"/>
      <c r="H13" s="173"/>
      <c r="I13" s="148" t="s">
        <v>104</v>
      </c>
      <c r="J13" s="148">
        <v>3</v>
      </c>
      <c r="K13" s="171"/>
      <c r="L13" s="148"/>
      <c r="M13" s="148"/>
      <c r="N13" s="171"/>
      <c r="O13" s="148" t="s">
        <v>117</v>
      </c>
      <c r="P13" s="148">
        <v>6</v>
      </c>
      <c r="Q13" s="171"/>
    </row>
    <row r="14" spans="1:304" ht="18" customHeight="1">
      <c r="B14" s="149"/>
      <c r="C14" s="149"/>
      <c r="D14" s="149"/>
      <c r="E14" s="149"/>
      <c r="F14" s="164"/>
      <c r="G14" s="164"/>
      <c r="H14" s="174"/>
      <c r="I14" s="148" t="s">
        <v>105</v>
      </c>
      <c r="J14" s="148">
        <v>3</v>
      </c>
      <c r="K14" s="164"/>
      <c r="L14" s="148"/>
      <c r="M14" s="148"/>
      <c r="N14" s="164"/>
      <c r="O14" s="148" t="s">
        <v>118</v>
      </c>
      <c r="P14" s="148">
        <v>1</v>
      </c>
      <c r="Q14" s="164"/>
    </row>
    <row r="15" spans="1:304" s="80" customFormat="1" ht="18" customHeight="1">
      <c r="A15" s="160"/>
      <c r="B15" s="161"/>
      <c r="C15" s="161"/>
      <c r="D15" s="161"/>
      <c r="E15" s="161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  <c r="AN15" s="160"/>
      <c r="AO15" s="160"/>
      <c r="AP15" s="160"/>
      <c r="AQ15" s="160"/>
      <c r="AR15" s="160"/>
      <c r="AS15" s="160"/>
      <c r="AT15" s="160"/>
      <c r="AU15" s="160"/>
      <c r="AV15" s="160"/>
      <c r="AW15" s="160"/>
      <c r="AX15" s="160"/>
      <c r="AY15" s="160"/>
      <c r="AZ15" s="160"/>
      <c r="BA15" s="160"/>
      <c r="BB15" s="160"/>
      <c r="BC15" s="160"/>
      <c r="BD15" s="160"/>
      <c r="BE15" s="160"/>
      <c r="BF15" s="160"/>
      <c r="BG15" s="160"/>
      <c r="BH15" s="160"/>
      <c r="BI15" s="160"/>
      <c r="BJ15" s="160"/>
      <c r="BK15" s="160"/>
      <c r="BL15" s="160"/>
      <c r="BM15" s="160"/>
      <c r="BN15" s="160"/>
      <c r="BO15" s="160"/>
      <c r="BP15" s="160"/>
      <c r="BQ15" s="160"/>
      <c r="BR15" s="160"/>
      <c r="BS15" s="160"/>
      <c r="BT15" s="160"/>
      <c r="BU15" s="160"/>
      <c r="BV15" s="160"/>
      <c r="BW15" s="160"/>
      <c r="BX15" s="160"/>
      <c r="BY15" s="160"/>
      <c r="BZ15" s="160"/>
      <c r="CA15" s="160"/>
      <c r="CB15" s="160"/>
      <c r="CC15" s="160"/>
      <c r="CD15" s="160"/>
      <c r="CE15" s="160"/>
      <c r="CF15" s="160"/>
      <c r="CG15" s="160"/>
      <c r="CH15" s="160"/>
      <c r="CI15" s="160"/>
      <c r="CJ15" s="160"/>
      <c r="CK15" s="160"/>
      <c r="CL15" s="160"/>
      <c r="CM15" s="160"/>
      <c r="CN15" s="160"/>
      <c r="CO15" s="160"/>
      <c r="CP15" s="160"/>
      <c r="CQ15" s="160"/>
      <c r="CR15" s="160"/>
      <c r="CS15" s="160"/>
      <c r="CT15" s="160"/>
      <c r="CU15" s="160"/>
      <c r="CV15" s="160"/>
      <c r="CW15" s="160"/>
      <c r="CX15" s="160"/>
      <c r="CY15" s="160"/>
      <c r="CZ15" s="160"/>
      <c r="DA15" s="160"/>
      <c r="DB15" s="160"/>
      <c r="DC15" s="160"/>
      <c r="DD15" s="160"/>
      <c r="DE15" s="160"/>
      <c r="DF15" s="160"/>
      <c r="DG15" s="160"/>
      <c r="DH15" s="160"/>
      <c r="DI15" s="160"/>
      <c r="DJ15" s="160"/>
      <c r="DK15" s="160"/>
      <c r="DL15" s="160"/>
      <c r="DM15" s="160"/>
      <c r="DN15" s="160"/>
      <c r="DO15" s="160"/>
      <c r="DP15" s="160"/>
      <c r="DQ15" s="160"/>
      <c r="DR15" s="160"/>
      <c r="DS15" s="160"/>
      <c r="DT15" s="160"/>
      <c r="DU15" s="160"/>
      <c r="DV15" s="160"/>
      <c r="DW15" s="160"/>
      <c r="DX15" s="160"/>
      <c r="DY15" s="160"/>
      <c r="DZ15" s="160"/>
      <c r="EA15" s="160"/>
      <c r="EB15" s="160"/>
      <c r="EC15" s="160"/>
      <c r="ED15" s="160"/>
      <c r="EE15" s="160"/>
      <c r="EF15" s="160"/>
      <c r="EG15" s="160"/>
      <c r="EH15" s="160"/>
      <c r="EI15" s="160"/>
      <c r="EJ15" s="160"/>
      <c r="EK15" s="160"/>
      <c r="EL15" s="160"/>
      <c r="EM15" s="160"/>
      <c r="EN15" s="160"/>
      <c r="EO15" s="160"/>
      <c r="EP15" s="160"/>
      <c r="EQ15" s="160"/>
      <c r="ER15" s="160"/>
      <c r="ES15" s="160"/>
      <c r="ET15" s="160"/>
      <c r="EU15" s="160"/>
      <c r="EV15" s="160"/>
      <c r="EW15" s="160"/>
      <c r="EX15" s="160"/>
      <c r="EY15" s="160"/>
      <c r="EZ15" s="160"/>
      <c r="FA15" s="160"/>
      <c r="FB15" s="160"/>
      <c r="FC15" s="160"/>
      <c r="FD15" s="160"/>
      <c r="FE15" s="160"/>
      <c r="FF15" s="160"/>
      <c r="FG15" s="160"/>
      <c r="FH15" s="160"/>
      <c r="FI15" s="160"/>
      <c r="FJ15" s="160"/>
      <c r="FK15" s="160"/>
      <c r="FL15" s="160"/>
      <c r="FM15" s="160"/>
      <c r="FN15" s="160"/>
      <c r="FO15" s="160"/>
      <c r="FP15" s="160"/>
      <c r="FQ15" s="160"/>
      <c r="FR15" s="160"/>
      <c r="FS15" s="160"/>
      <c r="FT15" s="160"/>
      <c r="FU15" s="160"/>
      <c r="FV15" s="160"/>
      <c r="FW15" s="160"/>
      <c r="FX15" s="160"/>
      <c r="FY15" s="160"/>
      <c r="FZ15" s="160"/>
      <c r="GA15" s="160"/>
      <c r="GB15" s="160"/>
      <c r="GC15" s="160"/>
      <c r="GD15" s="160"/>
      <c r="GE15" s="160"/>
      <c r="GF15" s="160"/>
      <c r="GG15" s="160"/>
      <c r="GH15" s="160"/>
      <c r="GI15" s="160"/>
      <c r="GJ15" s="160"/>
      <c r="GK15" s="160"/>
      <c r="GL15" s="160"/>
      <c r="GM15" s="160"/>
      <c r="GN15" s="160"/>
      <c r="GO15" s="160"/>
      <c r="GP15" s="160"/>
      <c r="GQ15" s="160"/>
      <c r="GR15" s="160"/>
      <c r="GS15" s="160"/>
      <c r="GT15" s="160"/>
      <c r="GU15" s="160"/>
      <c r="GV15" s="160"/>
      <c r="GW15" s="160"/>
      <c r="GX15" s="160"/>
      <c r="GY15" s="160"/>
      <c r="GZ15" s="160"/>
      <c r="HA15" s="160"/>
      <c r="HB15" s="160"/>
      <c r="HC15" s="160"/>
      <c r="HD15" s="160"/>
      <c r="HE15" s="160"/>
      <c r="HF15" s="160"/>
      <c r="HG15" s="160"/>
      <c r="HH15" s="160"/>
      <c r="HI15" s="160"/>
      <c r="HJ15" s="160"/>
      <c r="HK15" s="160"/>
      <c r="HL15" s="160"/>
      <c r="HM15" s="160"/>
      <c r="HN15" s="160"/>
      <c r="HO15" s="160"/>
      <c r="HP15" s="160"/>
      <c r="HQ15" s="160"/>
      <c r="HR15" s="160"/>
      <c r="HS15" s="160"/>
      <c r="HT15" s="160"/>
      <c r="HU15" s="160"/>
      <c r="HV15" s="160"/>
      <c r="HW15" s="160"/>
      <c r="HX15" s="160"/>
      <c r="HY15" s="160"/>
      <c r="HZ15" s="160"/>
      <c r="IA15" s="160"/>
      <c r="IB15" s="160"/>
      <c r="IC15" s="160"/>
      <c r="ID15" s="160"/>
      <c r="IE15" s="160"/>
      <c r="IF15" s="160"/>
      <c r="IG15" s="160"/>
      <c r="IH15" s="160"/>
      <c r="II15" s="160"/>
      <c r="IJ15" s="160"/>
      <c r="IK15" s="160"/>
      <c r="IL15" s="160"/>
      <c r="IM15" s="160"/>
      <c r="IN15" s="160"/>
      <c r="IO15" s="160"/>
      <c r="IP15" s="160"/>
      <c r="IQ15" s="160"/>
      <c r="IR15" s="160"/>
      <c r="IS15" s="160"/>
      <c r="IT15" s="160"/>
      <c r="IU15" s="160"/>
      <c r="IV15" s="160"/>
      <c r="IW15" s="160"/>
      <c r="IX15" s="160"/>
      <c r="IY15" s="160"/>
      <c r="IZ15" s="160"/>
      <c r="JA15" s="160"/>
      <c r="JB15" s="160"/>
      <c r="JC15" s="160"/>
      <c r="JD15" s="160"/>
      <c r="JE15" s="160"/>
      <c r="JF15" s="160"/>
      <c r="JG15" s="160"/>
      <c r="JH15" s="160"/>
      <c r="JI15" s="160"/>
      <c r="JJ15" s="160"/>
      <c r="JK15" s="160"/>
      <c r="JL15" s="160"/>
      <c r="JM15" s="160"/>
      <c r="JN15" s="160"/>
      <c r="JO15" s="160"/>
      <c r="JP15" s="160"/>
      <c r="JQ15" s="160"/>
      <c r="JR15" s="160"/>
      <c r="JS15" s="160"/>
      <c r="JT15" s="160"/>
      <c r="JU15" s="160"/>
      <c r="JV15" s="160"/>
      <c r="JW15" s="160"/>
      <c r="JX15" s="160"/>
      <c r="JY15" s="160"/>
      <c r="JZ15" s="160"/>
      <c r="KA15" s="160"/>
      <c r="KB15" s="160"/>
      <c r="KC15" s="160"/>
      <c r="KD15" s="160"/>
      <c r="KE15" s="160"/>
      <c r="KF15" s="160"/>
      <c r="KG15" s="160"/>
      <c r="KH15" s="160"/>
      <c r="KI15" s="160"/>
      <c r="KJ15" s="160"/>
      <c r="KK15" s="160"/>
      <c r="KL15" s="160"/>
      <c r="KM15" s="160"/>
      <c r="KN15" s="160"/>
      <c r="KO15" s="160"/>
      <c r="KP15" s="160"/>
      <c r="KQ15" s="160"/>
      <c r="KR15" s="160"/>
    </row>
    <row r="16" spans="1:304" ht="18" customHeight="1">
      <c r="B16" s="147" t="s">
        <v>54</v>
      </c>
      <c r="C16" s="147" t="s">
        <v>60</v>
      </c>
      <c r="D16" s="147" t="s">
        <v>68</v>
      </c>
      <c r="E16" s="147" t="s">
        <v>61</v>
      </c>
      <c r="F16" s="163" t="s">
        <v>80</v>
      </c>
      <c r="G16" s="163">
        <v>40</v>
      </c>
      <c r="H16" s="172">
        <f>I29</f>
        <v>9457.34</v>
      </c>
      <c r="I16" s="148" t="s">
        <v>106</v>
      </c>
      <c r="J16" s="148">
        <v>3</v>
      </c>
      <c r="K16" s="165">
        <f>J29</f>
        <v>1988</v>
      </c>
      <c r="L16" s="148" t="s">
        <v>113</v>
      </c>
      <c r="M16" s="148">
        <v>3</v>
      </c>
      <c r="N16" s="165">
        <f>L29</f>
        <v>2629.45</v>
      </c>
      <c r="O16" s="148" t="s">
        <v>115</v>
      </c>
      <c r="P16" s="148">
        <v>3</v>
      </c>
      <c r="Q16" s="165">
        <f>M29</f>
        <v>2130.41</v>
      </c>
    </row>
    <row r="17" spans="1:304" ht="18" customHeight="1">
      <c r="B17" s="170"/>
      <c r="C17" s="170"/>
      <c r="D17" s="170"/>
      <c r="E17" s="170"/>
      <c r="F17" s="171"/>
      <c r="G17" s="171"/>
      <c r="H17" s="173"/>
      <c r="I17" s="148" t="s">
        <v>107</v>
      </c>
      <c r="J17" s="148">
        <v>12</v>
      </c>
      <c r="K17" s="171"/>
      <c r="L17" s="148" t="s">
        <v>114</v>
      </c>
      <c r="M17" s="148">
        <v>3</v>
      </c>
      <c r="N17" s="171"/>
      <c r="O17" s="148" t="s">
        <v>120</v>
      </c>
      <c r="P17" s="148">
        <v>15</v>
      </c>
      <c r="Q17" s="171"/>
    </row>
    <row r="18" spans="1:304" ht="18" customHeight="1">
      <c r="B18" s="170"/>
      <c r="C18" s="170"/>
      <c r="D18" s="170"/>
      <c r="E18" s="170"/>
      <c r="F18" s="171"/>
      <c r="G18" s="171"/>
      <c r="H18" s="173"/>
      <c r="I18" s="151" t="s">
        <v>108</v>
      </c>
      <c r="J18" s="151">
        <v>9</v>
      </c>
      <c r="K18" s="171"/>
      <c r="L18" s="148"/>
      <c r="M18" s="148"/>
      <c r="N18" s="171"/>
      <c r="O18" s="148" t="s">
        <v>121</v>
      </c>
      <c r="P18" s="148">
        <v>6</v>
      </c>
      <c r="Q18" s="171"/>
    </row>
    <row r="19" spans="1:304" ht="18" customHeight="1">
      <c r="B19" s="149"/>
      <c r="C19" s="149"/>
      <c r="D19" s="149"/>
      <c r="E19" s="149"/>
      <c r="F19" s="164"/>
      <c r="G19" s="164"/>
      <c r="H19" s="174"/>
      <c r="I19" s="148"/>
      <c r="J19" s="148"/>
      <c r="K19" s="164"/>
      <c r="L19" s="152"/>
      <c r="M19" s="148"/>
      <c r="N19" s="164"/>
      <c r="O19" s="148" t="s">
        <v>116</v>
      </c>
      <c r="P19" s="148">
        <v>1</v>
      </c>
      <c r="Q19" s="164"/>
    </row>
    <row r="20" spans="1:304" s="80" customFormat="1" ht="18" customHeight="1">
      <c r="A20" s="160"/>
      <c r="B20" s="161"/>
      <c r="C20" s="161"/>
      <c r="D20" s="161"/>
      <c r="E20" s="161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0"/>
      <c r="BC20" s="160"/>
      <c r="BD20" s="160"/>
      <c r="BE20" s="160"/>
      <c r="BF20" s="160"/>
      <c r="BG20" s="160"/>
      <c r="BH20" s="160"/>
      <c r="BI20" s="160"/>
      <c r="BJ20" s="160"/>
      <c r="BK20" s="160"/>
      <c r="BL20" s="160"/>
      <c r="BM20" s="160"/>
      <c r="BN20" s="160"/>
      <c r="BO20" s="160"/>
      <c r="BP20" s="160"/>
      <c r="BQ20" s="160"/>
      <c r="BR20" s="160"/>
      <c r="BS20" s="160"/>
      <c r="BT20" s="160"/>
      <c r="BU20" s="160"/>
      <c r="BV20" s="160"/>
      <c r="BW20" s="160"/>
      <c r="BX20" s="160"/>
      <c r="BY20" s="160"/>
      <c r="BZ20" s="160"/>
      <c r="CA20" s="160"/>
      <c r="CB20" s="160"/>
      <c r="CC20" s="160"/>
      <c r="CD20" s="160"/>
      <c r="CE20" s="160"/>
      <c r="CF20" s="160"/>
      <c r="CG20" s="160"/>
      <c r="CH20" s="160"/>
      <c r="CI20" s="160"/>
      <c r="CJ20" s="160"/>
      <c r="CK20" s="160"/>
      <c r="CL20" s="160"/>
      <c r="CM20" s="160"/>
      <c r="CN20" s="160"/>
      <c r="CO20" s="160"/>
      <c r="CP20" s="160"/>
      <c r="CQ20" s="160"/>
      <c r="CR20" s="160"/>
      <c r="CS20" s="160"/>
      <c r="CT20" s="160"/>
      <c r="CU20" s="160"/>
      <c r="CV20" s="160"/>
      <c r="CW20" s="160"/>
      <c r="CX20" s="160"/>
      <c r="CY20" s="160"/>
      <c r="CZ20" s="160"/>
      <c r="DA20" s="160"/>
      <c r="DB20" s="160"/>
      <c r="DC20" s="160"/>
      <c r="DD20" s="160"/>
      <c r="DE20" s="160"/>
      <c r="DF20" s="160"/>
      <c r="DG20" s="160"/>
      <c r="DH20" s="160"/>
      <c r="DI20" s="160"/>
      <c r="DJ20" s="160"/>
      <c r="DK20" s="160"/>
      <c r="DL20" s="160"/>
      <c r="DM20" s="160"/>
      <c r="DN20" s="160"/>
      <c r="DO20" s="160"/>
      <c r="DP20" s="160"/>
      <c r="DQ20" s="160"/>
      <c r="DR20" s="160"/>
      <c r="DS20" s="160"/>
      <c r="DT20" s="160"/>
      <c r="DU20" s="160"/>
      <c r="DV20" s="160"/>
      <c r="DW20" s="160"/>
      <c r="DX20" s="160"/>
      <c r="DY20" s="160"/>
      <c r="DZ20" s="160"/>
      <c r="EA20" s="160"/>
      <c r="EB20" s="160"/>
      <c r="EC20" s="160"/>
      <c r="ED20" s="160"/>
      <c r="EE20" s="160"/>
      <c r="EF20" s="160"/>
      <c r="EG20" s="160"/>
      <c r="EH20" s="160"/>
      <c r="EI20" s="160"/>
      <c r="EJ20" s="160"/>
      <c r="EK20" s="160"/>
      <c r="EL20" s="160"/>
      <c r="EM20" s="160"/>
      <c r="EN20" s="160"/>
      <c r="EO20" s="160"/>
      <c r="EP20" s="160"/>
      <c r="EQ20" s="160"/>
      <c r="ER20" s="160"/>
      <c r="ES20" s="160"/>
      <c r="ET20" s="160"/>
      <c r="EU20" s="160"/>
      <c r="EV20" s="160"/>
      <c r="EW20" s="160"/>
      <c r="EX20" s="160"/>
      <c r="EY20" s="160"/>
      <c r="EZ20" s="160"/>
      <c r="FA20" s="160"/>
      <c r="FB20" s="160"/>
      <c r="FC20" s="160"/>
      <c r="FD20" s="160"/>
      <c r="FE20" s="160"/>
      <c r="FF20" s="160"/>
      <c r="FG20" s="160"/>
      <c r="FH20" s="160"/>
      <c r="FI20" s="160"/>
      <c r="FJ20" s="160"/>
      <c r="FK20" s="160"/>
      <c r="FL20" s="160"/>
      <c r="FM20" s="160"/>
      <c r="FN20" s="160"/>
      <c r="FO20" s="160"/>
      <c r="FP20" s="160"/>
      <c r="FQ20" s="160"/>
      <c r="FR20" s="160"/>
      <c r="FS20" s="160"/>
      <c r="FT20" s="160"/>
      <c r="FU20" s="160"/>
      <c r="FV20" s="160"/>
      <c r="FW20" s="160"/>
      <c r="FX20" s="160"/>
      <c r="FY20" s="160"/>
      <c r="FZ20" s="160"/>
      <c r="GA20" s="160"/>
      <c r="GB20" s="160"/>
      <c r="GC20" s="160"/>
      <c r="GD20" s="160"/>
      <c r="GE20" s="160"/>
      <c r="GF20" s="160"/>
      <c r="GG20" s="160"/>
      <c r="GH20" s="160"/>
      <c r="GI20" s="160"/>
      <c r="GJ20" s="160"/>
      <c r="GK20" s="160"/>
      <c r="GL20" s="160"/>
      <c r="GM20" s="160"/>
      <c r="GN20" s="160"/>
      <c r="GO20" s="160"/>
      <c r="GP20" s="160"/>
      <c r="GQ20" s="160"/>
      <c r="GR20" s="160"/>
      <c r="GS20" s="160"/>
      <c r="GT20" s="160"/>
      <c r="GU20" s="160"/>
      <c r="GV20" s="160"/>
      <c r="GW20" s="160"/>
      <c r="GX20" s="160"/>
      <c r="GY20" s="160"/>
      <c r="GZ20" s="160"/>
      <c r="HA20" s="160"/>
      <c r="HB20" s="160"/>
      <c r="HC20" s="160"/>
      <c r="HD20" s="160"/>
      <c r="HE20" s="160"/>
      <c r="HF20" s="160"/>
      <c r="HG20" s="160"/>
      <c r="HH20" s="160"/>
      <c r="HI20" s="160"/>
      <c r="HJ20" s="160"/>
      <c r="HK20" s="160"/>
      <c r="HL20" s="160"/>
      <c r="HM20" s="160"/>
      <c r="HN20" s="160"/>
      <c r="HO20" s="160"/>
      <c r="HP20" s="160"/>
      <c r="HQ20" s="160"/>
      <c r="HR20" s="160"/>
      <c r="HS20" s="160"/>
      <c r="HT20" s="160"/>
      <c r="HU20" s="160"/>
      <c r="HV20" s="160"/>
      <c r="HW20" s="160"/>
      <c r="HX20" s="160"/>
      <c r="HY20" s="160"/>
      <c r="HZ20" s="160"/>
      <c r="IA20" s="160"/>
      <c r="IB20" s="160"/>
      <c r="IC20" s="160"/>
      <c r="ID20" s="160"/>
      <c r="IE20" s="160"/>
      <c r="IF20" s="160"/>
      <c r="IG20" s="160"/>
      <c r="IH20" s="160"/>
      <c r="II20" s="160"/>
      <c r="IJ20" s="160"/>
      <c r="IK20" s="160"/>
      <c r="IL20" s="160"/>
      <c r="IM20" s="160"/>
      <c r="IN20" s="160"/>
      <c r="IO20" s="160"/>
      <c r="IP20" s="160"/>
      <c r="IQ20" s="160"/>
      <c r="IR20" s="160"/>
      <c r="IS20" s="160"/>
      <c r="IT20" s="160"/>
      <c r="IU20" s="160"/>
      <c r="IV20" s="160"/>
      <c r="IW20" s="160"/>
      <c r="IX20" s="160"/>
      <c r="IY20" s="160"/>
      <c r="IZ20" s="160"/>
      <c r="JA20" s="160"/>
      <c r="JB20" s="160"/>
      <c r="JC20" s="160"/>
      <c r="JD20" s="160"/>
      <c r="JE20" s="160"/>
      <c r="JF20" s="160"/>
      <c r="JG20" s="160"/>
      <c r="JH20" s="160"/>
      <c r="JI20" s="160"/>
      <c r="JJ20" s="160"/>
      <c r="JK20" s="160"/>
      <c r="JL20" s="160"/>
      <c r="JM20" s="160"/>
      <c r="JN20" s="160"/>
      <c r="JO20" s="160"/>
      <c r="JP20" s="160"/>
      <c r="JQ20" s="160"/>
      <c r="JR20" s="160"/>
      <c r="JS20" s="160"/>
      <c r="JT20" s="160"/>
      <c r="JU20" s="160"/>
      <c r="JV20" s="160"/>
      <c r="JW20" s="160"/>
      <c r="JX20" s="160"/>
      <c r="JY20" s="160"/>
      <c r="JZ20" s="160"/>
      <c r="KA20" s="160"/>
      <c r="KB20" s="160"/>
      <c r="KC20" s="160"/>
      <c r="KD20" s="160"/>
      <c r="KE20" s="160"/>
      <c r="KF20" s="160"/>
      <c r="KG20" s="160"/>
      <c r="KH20" s="160"/>
      <c r="KI20" s="160"/>
      <c r="KJ20" s="160"/>
      <c r="KK20" s="160"/>
      <c r="KL20" s="160"/>
      <c r="KM20" s="160"/>
      <c r="KN20" s="160"/>
      <c r="KO20" s="160"/>
      <c r="KP20" s="160"/>
      <c r="KQ20" s="160"/>
      <c r="KR20" s="160"/>
    </row>
    <row r="21" spans="1:304" ht="18" customHeight="1">
      <c r="B21" s="147" t="s">
        <v>62</v>
      </c>
      <c r="C21" s="147" t="s">
        <v>69</v>
      </c>
      <c r="D21" s="147" t="s">
        <v>70</v>
      </c>
      <c r="E21" s="147" t="s">
        <v>63</v>
      </c>
      <c r="F21" s="163" t="s">
        <v>81</v>
      </c>
      <c r="G21" s="163">
        <v>40</v>
      </c>
      <c r="H21" s="172">
        <f>I30</f>
        <v>6048</v>
      </c>
      <c r="I21" s="163" t="s">
        <v>175</v>
      </c>
      <c r="J21" s="163">
        <v>36</v>
      </c>
      <c r="K21" s="165">
        <f>J30</f>
        <v>2527.1999999999998</v>
      </c>
      <c r="L21" s="163" t="s">
        <v>176</v>
      </c>
      <c r="M21" s="163">
        <v>72</v>
      </c>
      <c r="N21" s="165">
        <f>L30</f>
        <v>11664</v>
      </c>
      <c r="O21" s="163" t="s">
        <v>177</v>
      </c>
      <c r="P21" s="163">
        <v>30</v>
      </c>
      <c r="Q21" s="165">
        <f>M30</f>
        <v>1296</v>
      </c>
    </row>
    <row r="22" spans="1:304" s="80" customFormat="1" ht="18" customHeight="1">
      <c r="A22" s="160"/>
      <c r="B22" s="149"/>
      <c r="C22" s="149"/>
      <c r="D22" s="149"/>
      <c r="E22" s="149"/>
      <c r="F22" s="164"/>
      <c r="G22" s="164"/>
      <c r="H22" s="174"/>
      <c r="I22" s="164"/>
      <c r="J22" s="164"/>
      <c r="K22" s="164"/>
      <c r="L22" s="164"/>
      <c r="M22" s="164"/>
      <c r="N22" s="164"/>
      <c r="O22" s="164"/>
      <c r="P22" s="164"/>
      <c r="Q22" s="164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  <c r="AE22" s="160"/>
      <c r="AF22" s="160"/>
      <c r="AG22" s="160"/>
      <c r="AH22" s="160"/>
      <c r="AI22" s="160"/>
      <c r="AJ22" s="160"/>
      <c r="AK22" s="160"/>
      <c r="AL22" s="160"/>
      <c r="AM22" s="160"/>
      <c r="AN22" s="160"/>
      <c r="AO22" s="160"/>
      <c r="AP22" s="160"/>
      <c r="AQ22" s="160"/>
      <c r="AR22" s="160"/>
      <c r="AS22" s="160"/>
      <c r="AT22" s="160"/>
      <c r="AU22" s="160"/>
      <c r="AV22" s="160"/>
      <c r="AW22" s="160"/>
      <c r="AX22" s="160"/>
      <c r="AY22" s="160"/>
      <c r="AZ22" s="160"/>
      <c r="BA22" s="160"/>
      <c r="BB22" s="160"/>
      <c r="BC22" s="160"/>
      <c r="BD22" s="160"/>
      <c r="BE22" s="160"/>
      <c r="BF22" s="160"/>
      <c r="BG22" s="160"/>
      <c r="BH22" s="160"/>
      <c r="BI22" s="160"/>
      <c r="BJ22" s="160"/>
      <c r="BK22" s="160"/>
      <c r="BL22" s="160"/>
      <c r="BM22" s="160"/>
      <c r="BN22" s="160"/>
      <c r="BO22" s="160"/>
      <c r="BP22" s="160"/>
      <c r="BQ22" s="160"/>
      <c r="BR22" s="160"/>
      <c r="BS22" s="160"/>
      <c r="BT22" s="160"/>
      <c r="BU22" s="160"/>
      <c r="BV22" s="160"/>
      <c r="BW22" s="160"/>
      <c r="BX22" s="160"/>
      <c r="BY22" s="160"/>
      <c r="BZ22" s="160"/>
      <c r="CA22" s="160"/>
      <c r="CB22" s="160"/>
      <c r="CC22" s="160"/>
      <c r="CD22" s="160"/>
      <c r="CE22" s="160"/>
      <c r="CF22" s="160"/>
      <c r="CG22" s="160"/>
      <c r="CH22" s="160"/>
      <c r="CI22" s="160"/>
      <c r="CJ22" s="160"/>
      <c r="CK22" s="160"/>
      <c r="CL22" s="160"/>
      <c r="CM22" s="160"/>
      <c r="CN22" s="160"/>
      <c r="CO22" s="160"/>
      <c r="CP22" s="160"/>
      <c r="CQ22" s="160"/>
      <c r="CR22" s="160"/>
      <c r="CS22" s="160"/>
      <c r="CT22" s="160"/>
      <c r="CU22" s="160"/>
      <c r="CV22" s="160"/>
      <c r="CW22" s="160"/>
      <c r="CX22" s="160"/>
      <c r="CY22" s="160"/>
      <c r="CZ22" s="160"/>
      <c r="DA22" s="160"/>
      <c r="DB22" s="160"/>
      <c r="DC22" s="160"/>
      <c r="DD22" s="160"/>
      <c r="DE22" s="160"/>
      <c r="DF22" s="160"/>
      <c r="DG22" s="160"/>
      <c r="DH22" s="160"/>
      <c r="DI22" s="160"/>
      <c r="DJ22" s="160"/>
      <c r="DK22" s="160"/>
      <c r="DL22" s="160"/>
      <c r="DM22" s="160"/>
      <c r="DN22" s="160"/>
      <c r="DO22" s="160"/>
      <c r="DP22" s="160"/>
      <c r="DQ22" s="160"/>
      <c r="DR22" s="160"/>
      <c r="DS22" s="160"/>
      <c r="DT22" s="160"/>
      <c r="DU22" s="160"/>
      <c r="DV22" s="160"/>
      <c r="DW22" s="160"/>
      <c r="DX22" s="160"/>
      <c r="DY22" s="160"/>
      <c r="DZ22" s="160"/>
      <c r="EA22" s="160"/>
      <c r="EB22" s="160"/>
      <c r="EC22" s="160"/>
      <c r="ED22" s="160"/>
      <c r="EE22" s="160"/>
      <c r="EF22" s="160"/>
      <c r="EG22" s="160"/>
      <c r="EH22" s="160"/>
      <c r="EI22" s="160"/>
      <c r="EJ22" s="160"/>
      <c r="EK22" s="160"/>
      <c r="EL22" s="160"/>
      <c r="EM22" s="160"/>
      <c r="EN22" s="160"/>
      <c r="EO22" s="160"/>
      <c r="EP22" s="160"/>
      <c r="EQ22" s="160"/>
      <c r="ER22" s="160"/>
      <c r="ES22" s="160"/>
      <c r="ET22" s="160"/>
      <c r="EU22" s="160"/>
      <c r="EV22" s="160"/>
      <c r="EW22" s="160"/>
      <c r="EX22" s="160"/>
      <c r="EY22" s="160"/>
      <c r="EZ22" s="160"/>
      <c r="FA22" s="160"/>
      <c r="FB22" s="160"/>
      <c r="FC22" s="160"/>
      <c r="FD22" s="160"/>
      <c r="FE22" s="160"/>
      <c r="FF22" s="160"/>
      <c r="FG22" s="160"/>
      <c r="FH22" s="160"/>
      <c r="FI22" s="160"/>
      <c r="FJ22" s="160"/>
      <c r="FK22" s="160"/>
      <c r="FL22" s="160"/>
      <c r="FM22" s="160"/>
      <c r="FN22" s="160"/>
      <c r="FO22" s="160"/>
      <c r="FP22" s="160"/>
      <c r="FQ22" s="160"/>
      <c r="FR22" s="160"/>
      <c r="FS22" s="160"/>
      <c r="FT22" s="160"/>
      <c r="FU22" s="160"/>
      <c r="FV22" s="160"/>
      <c r="FW22" s="160"/>
      <c r="FX22" s="160"/>
      <c r="FY22" s="160"/>
      <c r="FZ22" s="160"/>
      <c r="GA22" s="160"/>
      <c r="GB22" s="160"/>
      <c r="GC22" s="160"/>
      <c r="GD22" s="160"/>
      <c r="GE22" s="160"/>
      <c r="GF22" s="160"/>
      <c r="GG22" s="160"/>
      <c r="GH22" s="160"/>
      <c r="GI22" s="160"/>
      <c r="GJ22" s="160"/>
      <c r="GK22" s="160"/>
      <c r="GL22" s="160"/>
      <c r="GM22" s="160"/>
      <c r="GN22" s="160"/>
      <c r="GO22" s="160"/>
      <c r="GP22" s="160"/>
      <c r="GQ22" s="160"/>
      <c r="GR22" s="160"/>
      <c r="GS22" s="160"/>
      <c r="GT22" s="160"/>
      <c r="GU22" s="160"/>
      <c r="GV22" s="160"/>
      <c r="GW22" s="160"/>
      <c r="GX22" s="160"/>
      <c r="GY22" s="160"/>
      <c r="GZ22" s="160"/>
      <c r="HA22" s="160"/>
      <c r="HB22" s="160"/>
      <c r="HC22" s="160"/>
      <c r="HD22" s="160"/>
      <c r="HE22" s="160"/>
      <c r="HF22" s="160"/>
      <c r="HG22" s="160"/>
      <c r="HH22" s="160"/>
      <c r="HI22" s="160"/>
      <c r="HJ22" s="160"/>
      <c r="HK22" s="160"/>
      <c r="HL22" s="160"/>
      <c r="HM22" s="160"/>
      <c r="HN22" s="160"/>
      <c r="HO22" s="160"/>
      <c r="HP22" s="160"/>
      <c r="HQ22" s="160"/>
      <c r="HR22" s="160"/>
      <c r="HS22" s="160"/>
      <c r="HT22" s="160"/>
      <c r="HU22" s="160"/>
      <c r="HV22" s="160"/>
      <c r="HW22" s="160"/>
      <c r="HX22" s="160"/>
      <c r="HY22" s="160"/>
      <c r="HZ22" s="160"/>
      <c r="IA22" s="160"/>
      <c r="IB22" s="160"/>
      <c r="IC22" s="160"/>
      <c r="ID22" s="160"/>
      <c r="IE22" s="160"/>
      <c r="IF22" s="160"/>
      <c r="IG22" s="160"/>
      <c r="IH22" s="160"/>
      <c r="II22" s="160"/>
      <c r="IJ22" s="160"/>
      <c r="IK22" s="160"/>
      <c r="IL22" s="160"/>
      <c r="IM22" s="160"/>
      <c r="IN22" s="160"/>
      <c r="IO22" s="160"/>
      <c r="IP22" s="160"/>
      <c r="IQ22" s="160"/>
      <c r="IR22" s="160"/>
      <c r="IS22" s="160"/>
      <c r="IT22" s="160"/>
      <c r="IU22" s="160"/>
      <c r="IV22" s="160"/>
      <c r="IW22" s="160"/>
      <c r="IX22" s="160"/>
      <c r="IY22" s="160"/>
      <c r="IZ22" s="160"/>
      <c r="JA22" s="160"/>
      <c r="JB22" s="160"/>
      <c r="JC22" s="160"/>
      <c r="JD22" s="160"/>
      <c r="JE22" s="160"/>
      <c r="JF22" s="160"/>
      <c r="JG22" s="160"/>
      <c r="JH22" s="160"/>
      <c r="JI22" s="160"/>
      <c r="JJ22" s="160"/>
      <c r="JK22" s="160"/>
      <c r="JL22" s="160"/>
      <c r="JM22" s="160"/>
      <c r="JN22" s="160"/>
      <c r="JO22" s="160"/>
      <c r="JP22" s="160"/>
      <c r="JQ22" s="160"/>
      <c r="JR22" s="160"/>
      <c r="JS22" s="160"/>
      <c r="JT22" s="160"/>
      <c r="JU22" s="160"/>
      <c r="JV22" s="160"/>
      <c r="JW22" s="160"/>
      <c r="JX22" s="160"/>
      <c r="JY22" s="160"/>
      <c r="JZ22" s="160"/>
      <c r="KA22" s="160"/>
      <c r="KB22" s="160"/>
      <c r="KC22" s="160"/>
      <c r="KD22" s="160"/>
      <c r="KE22" s="160"/>
      <c r="KF22" s="160"/>
      <c r="KG22" s="160"/>
      <c r="KH22" s="160"/>
      <c r="KI22" s="160"/>
      <c r="KJ22" s="160"/>
      <c r="KK22" s="160"/>
      <c r="KL22" s="160"/>
      <c r="KM22" s="160"/>
      <c r="KN22" s="160"/>
      <c r="KO22" s="160"/>
      <c r="KP22" s="160"/>
      <c r="KQ22" s="160"/>
      <c r="KR22" s="160"/>
    </row>
    <row r="23" spans="1:304" ht="18" customHeight="1">
      <c r="I23" s="82"/>
      <c r="J23" s="82"/>
      <c r="K23" s="82"/>
      <c r="L23" s="82"/>
      <c r="M23" s="82"/>
      <c r="N23" s="82"/>
      <c r="O23" s="82"/>
      <c r="P23" s="82"/>
      <c r="Q23" s="82"/>
    </row>
    <row r="24" spans="1:304" ht="18" hidden="1" customHeight="1">
      <c r="D24" s="81" t="s">
        <v>172</v>
      </c>
    </row>
    <row r="25" spans="1:304" ht="18" hidden="1" customHeight="1">
      <c r="D25" s="83" t="s">
        <v>50</v>
      </c>
      <c r="E25" s="83" t="s">
        <v>51</v>
      </c>
      <c r="F25" s="83" t="s">
        <v>130</v>
      </c>
      <c r="G25" s="83" t="s">
        <v>149</v>
      </c>
      <c r="H25" s="83"/>
      <c r="I25" s="83" t="s">
        <v>72</v>
      </c>
      <c r="J25" s="83" t="s">
        <v>125</v>
      </c>
      <c r="K25" s="83"/>
      <c r="L25" s="83" t="s">
        <v>75</v>
      </c>
      <c r="M25" s="83" t="s">
        <v>76</v>
      </c>
      <c r="N25" s="175"/>
      <c r="O25" s="160"/>
      <c r="P25" s="160"/>
      <c r="Q25" s="175"/>
    </row>
    <row r="26" spans="1:304" ht="18" hidden="1" customHeight="1">
      <c r="D26" s="154" t="s">
        <v>54</v>
      </c>
      <c r="E26" s="154" t="s">
        <v>64</v>
      </c>
      <c r="F26" s="154" t="s">
        <v>55</v>
      </c>
      <c r="G26" s="154" t="s">
        <v>56</v>
      </c>
      <c r="H26" s="154"/>
      <c r="I26" s="155">
        <v>3121.46</v>
      </c>
      <c r="J26" s="155">
        <v>324</v>
      </c>
      <c r="K26" s="155"/>
      <c r="L26" s="155">
        <v>1300.81</v>
      </c>
      <c r="M26" s="155">
        <v>326.42</v>
      </c>
      <c r="N26" s="176"/>
      <c r="O26" s="160"/>
      <c r="P26" s="160"/>
      <c r="Q26" s="176"/>
    </row>
    <row r="27" spans="1:304" ht="18" hidden="1" customHeight="1">
      <c r="D27" s="150" t="s">
        <v>54</v>
      </c>
      <c r="E27" s="150" t="s">
        <v>65</v>
      </c>
      <c r="F27" s="150" t="s">
        <v>57</v>
      </c>
      <c r="G27" s="150" t="s">
        <v>66</v>
      </c>
      <c r="H27" s="150"/>
      <c r="I27" s="155">
        <v>3121.46</v>
      </c>
      <c r="J27" s="155">
        <v>410.41</v>
      </c>
      <c r="K27" s="155"/>
      <c r="L27" s="155">
        <v>1406.39</v>
      </c>
      <c r="M27" s="155">
        <v>489.63</v>
      </c>
      <c r="N27" s="176"/>
      <c r="O27" s="160"/>
      <c r="P27" s="160"/>
      <c r="Q27" s="176"/>
    </row>
    <row r="28" spans="1:304" ht="18" hidden="1" customHeight="1">
      <c r="D28" s="150" t="s">
        <v>54</v>
      </c>
      <c r="E28" s="150" t="s">
        <v>58</v>
      </c>
      <c r="F28" s="150" t="s">
        <v>67</v>
      </c>
      <c r="G28" s="150" t="s">
        <v>59</v>
      </c>
      <c r="H28" s="150"/>
      <c r="I28" s="155">
        <v>8223.1200000000008</v>
      </c>
      <c r="J28" s="155">
        <v>894.99</v>
      </c>
      <c r="K28" s="155"/>
      <c r="L28" s="155">
        <v>2692.83</v>
      </c>
      <c r="M28" s="155">
        <v>509.52</v>
      </c>
      <c r="N28" s="176"/>
      <c r="O28" s="160"/>
      <c r="P28" s="160"/>
      <c r="Q28" s="176"/>
    </row>
    <row r="29" spans="1:304" ht="18" hidden="1" customHeight="1">
      <c r="D29" s="150" t="s">
        <v>54</v>
      </c>
      <c r="E29" s="150" t="s">
        <v>60</v>
      </c>
      <c r="F29" s="150" t="s">
        <v>68</v>
      </c>
      <c r="G29" s="150" t="s">
        <v>61</v>
      </c>
      <c r="H29" s="150"/>
      <c r="I29" s="155">
        <v>9457.34</v>
      </c>
      <c r="J29" s="155">
        <v>1988</v>
      </c>
      <c r="K29" s="155"/>
      <c r="L29" s="155">
        <v>2629.45</v>
      </c>
      <c r="M29" s="155">
        <v>2130.41</v>
      </c>
      <c r="N29" s="176"/>
      <c r="O29" s="160"/>
      <c r="P29" s="160"/>
      <c r="Q29" s="176"/>
    </row>
    <row r="30" spans="1:304" ht="18" hidden="1" customHeight="1">
      <c r="D30" s="150" t="s">
        <v>62</v>
      </c>
      <c r="E30" s="150" t="s">
        <v>69</v>
      </c>
      <c r="F30" s="150" t="s">
        <v>70</v>
      </c>
      <c r="G30" s="150" t="s">
        <v>63</v>
      </c>
      <c r="H30" s="150"/>
      <c r="I30" s="155">
        <v>6048</v>
      </c>
      <c r="J30" s="155">
        <v>2527.1999999999998</v>
      </c>
      <c r="K30" s="155"/>
      <c r="L30" s="155">
        <v>11664</v>
      </c>
      <c r="M30" s="155">
        <v>1296</v>
      </c>
      <c r="N30" s="176"/>
      <c r="O30" s="160"/>
      <c r="P30" s="160"/>
      <c r="Q30" s="176"/>
    </row>
    <row r="31" spans="1:304" ht="18" hidden="1" customHeight="1"/>
  </sheetData>
  <sheetProtection algorithmName="SHA-512" hashValue="uz5GYdyCNqJWKp0J7q1RUa/U5QXRV1D9V4bR6nbfOxWcsSgYszWXAmyNT1ns93X2ohzAhgEpfoZbKkRTCpalUQ==" saltValue="Bwbwp/hM2p+KxcCMF/q3TA==" spinCount="100000" sheet="1" objects="1" scenarios="1"/>
  <mergeCells count="64">
    <mergeCell ref="G21:G22"/>
    <mergeCell ref="I21:I22"/>
    <mergeCell ref="L21:L22"/>
    <mergeCell ref="J21:J22"/>
    <mergeCell ref="M21:M22"/>
    <mergeCell ref="B21:B22"/>
    <mergeCell ref="C21:C22"/>
    <mergeCell ref="D21:D22"/>
    <mergeCell ref="E21:E22"/>
    <mergeCell ref="F21:F22"/>
    <mergeCell ref="O4:Q4"/>
    <mergeCell ref="B16:B19"/>
    <mergeCell ref="C16:C19"/>
    <mergeCell ref="D16:D19"/>
    <mergeCell ref="E16:E19"/>
    <mergeCell ref="F16:F19"/>
    <mergeCell ref="G16:G19"/>
    <mergeCell ref="N21:N22"/>
    <mergeCell ref="Q6:Q7"/>
    <mergeCell ref="Q9:Q10"/>
    <mergeCell ref="Q12:Q14"/>
    <mergeCell ref="Q16:Q19"/>
    <mergeCell ref="Q21:Q22"/>
    <mergeCell ref="P21:P22"/>
    <mergeCell ref="O21:O22"/>
    <mergeCell ref="I4:K4"/>
    <mergeCell ref="N6:N7"/>
    <mergeCell ref="N9:N10"/>
    <mergeCell ref="N12:N14"/>
    <mergeCell ref="N16:N19"/>
    <mergeCell ref="L4:N4"/>
    <mergeCell ref="H16:H19"/>
    <mergeCell ref="H21:H22"/>
    <mergeCell ref="K6:K7"/>
    <mergeCell ref="K9:K10"/>
    <mergeCell ref="K12:K14"/>
    <mergeCell ref="K16:K19"/>
    <mergeCell ref="K21:K22"/>
    <mergeCell ref="F4:H4"/>
    <mergeCell ref="B12:B14"/>
    <mergeCell ref="C12:C14"/>
    <mergeCell ref="D12:D14"/>
    <mergeCell ref="E12:E14"/>
    <mergeCell ref="F12:F14"/>
    <mergeCell ref="G12:G14"/>
    <mergeCell ref="H12:H14"/>
    <mergeCell ref="G9:G10"/>
    <mergeCell ref="H9:H10"/>
    <mergeCell ref="H6:H7"/>
    <mergeCell ref="G6:G7"/>
    <mergeCell ref="F6:F7"/>
    <mergeCell ref="B9:B10"/>
    <mergeCell ref="C9:C10"/>
    <mergeCell ref="D9:D10"/>
    <mergeCell ref="E9:E10"/>
    <mergeCell ref="F9:F10"/>
    <mergeCell ref="B6:B7"/>
    <mergeCell ref="C6:C7"/>
    <mergeCell ref="D6:D7"/>
    <mergeCell ref="E6:E7"/>
    <mergeCell ref="B4:B5"/>
    <mergeCell ref="C4:C5"/>
    <mergeCell ref="D4:D5"/>
    <mergeCell ref="E4:E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AFC6C30DE53349A46828932BFD2DC2" ma:contentTypeVersion="3" ma:contentTypeDescription="Crear nuevo documento." ma:contentTypeScope="" ma:versionID="fe65e693b9b923865329c9f88b73234a">
  <xsd:schema xmlns:xsd="http://www.w3.org/2001/XMLSchema" xmlns:xs="http://www.w3.org/2001/XMLSchema" xmlns:p="http://schemas.microsoft.com/office/2006/metadata/properties" xmlns:ns2="84c0e6f1-4c0e-4ed7-8199-8fde23d3d614" targetNamespace="http://schemas.microsoft.com/office/2006/metadata/properties" ma:root="true" ma:fieldsID="ae6c0e859697e49c2fc43bb52e2c89fe" ns2:_="">
    <xsd:import namespace="84c0e6f1-4c0e-4ed7-8199-8fde23d3d6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c0e6f1-4c0e-4ed7-8199-8fde23d3d6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7775D1-E52C-40FC-A42C-0B9905141566}"/>
</file>

<file path=customXml/itemProps2.xml><?xml version="1.0" encoding="utf-8"?>
<ds:datastoreItem xmlns:ds="http://schemas.openxmlformats.org/officeDocument/2006/customXml" ds:itemID="{DEF53E34-8E6D-4EA3-B8CB-CD3EFD1CD2A6}"/>
</file>

<file path=customXml/itemProps3.xml><?xml version="1.0" encoding="utf-8"?>
<ds:datastoreItem xmlns:ds="http://schemas.openxmlformats.org/officeDocument/2006/customXml" ds:itemID="{81EFFB73-DEBC-4686-899A-1866378E69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7</vt:i4>
      </vt:variant>
      <vt:variant>
        <vt:lpstr>Intervals amb nom</vt:lpstr>
      </vt:variant>
      <vt:variant>
        <vt:i4>4</vt:i4>
      </vt:variant>
    </vt:vector>
  </HeadingPairs>
  <TitlesOfParts>
    <vt:vector size="11" baseType="lpstr">
      <vt:lpstr>S9</vt:lpstr>
      <vt:lpstr>S9 (2)</vt:lpstr>
      <vt:lpstr>Oferta licitadors</vt:lpstr>
      <vt:lpstr>Càlcul Pressupost</vt:lpstr>
      <vt:lpstr>Càlcul part variable</vt:lpstr>
      <vt:lpstr>Càlcul part fixa</vt:lpstr>
      <vt:lpstr>Composició i preus unitaris</vt:lpstr>
      <vt:lpstr>'Càlcul Pressupost'!_ftn2</vt:lpstr>
      <vt:lpstr>'Càlcul Pressupost'!Àrea_d'impressió</vt:lpstr>
      <vt:lpstr>'S9'!Àrea_d'impressió</vt:lpstr>
      <vt:lpstr>'S9 (2)'!Àrea_d'impressió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 Polo</dc:creator>
  <cp:lastModifiedBy>Sergi Masqué Vila</cp:lastModifiedBy>
  <dcterms:created xsi:type="dcterms:W3CDTF">2021-06-03T15:45:28Z</dcterms:created>
  <dcterms:modified xsi:type="dcterms:W3CDTF">2025-10-21T14:21:07Z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c703402-3c38-494b-8da3-1b09da23d161_Enabled">
    <vt:lpwstr>true</vt:lpwstr>
  </property>
  <property fmtid="{D5CDD505-2E9C-101B-9397-08002B2CF9AE}" pid="3" name="MSIP_Label_2c703402-3c38-494b-8da3-1b09da23d161_SetDate">
    <vt:lpwstr>2023-06-28T10:15:32Z</vt:lpwstr>
  </property>
  <property fmtid="{D5CDD505-2E9C-101B-9397-08002B2CF9AE}" pid="4" name="MSIP_Label_2c703402-3c38-494b-8da3-1b09da23d161_Method">
    <vt:lpwstr>Privileged</vt:lpwstr>
  </property>
  <property fmtid="{D5CDD505-2E9C-101B-9397-08002B2CF9AE}" pid="5" name="MSIP_Label_2c703402-3c38-494b-8da3-1b09da23d161_Name">
    <vt:lpwstr>Ús intern</vt:lpwstr>
  </property>
  <property fmtid="{D5CDD505-2E9C-101B-9397-08002B2CF9AE}" pid="6" name="MSIP_Label_2c703402-3c38-494b-8da3-1b09da23d161_SiteId">
    <vt:lpwstr>a1ac7fe6-1562-495e-b589-12ebe7bd37f4</vt:lpwstr>
  </property>
  <property fmtid="{D5CDD505-2E9C-101B-9397-08002B2CF9AE}" pid="7" name="MSIP_Label_2c703402-3c38-494b-8da3-1b09da23d161_ActionId">
    <vt:lpwstr>af60a27d-4e1b-43bb-8417-b57fc45e722f</vt:lpwstr>
  </property>
  <property fmtid="{D5CDD505-2E9C-101B-9397-08002B2CF9AE}" pid="8" name="MSIP_Label_2c703402-3c38-494b-8da3-1b09da23d161_ContentBits">
    <vt:lpwstr>0</vt:lpwstr>
  </property>
  <property fmtid="{D5CDD505-2E9C-101B-9397-08002B2CF9AE}" pid="9" name="ContentTypeId">
    <vt:lpwstr>0x010100B5AFC6C30DE53349A46828932BFD2DC2</vt:lpwstr>
  </property>
</Properties>
</file>