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nteniment\17 PLECS PER SERVEIS\2025\2025 exp 273-2025 Manteniment d'equips de filtratge i tamisos\2. Licitació\"/>
    </mc:Choice>
  </mc:AlternateContent>
  <xr:revisionPtr revIDLastSave="0" documentId="13_ncr:1_{1DBF9455-D944-4E0C-9E53-F708CFAED931}" xr6:coauthVersionLast="47" xr6:coauthVersionMax="47" xr10:uidLastSave="{00000000-0000-0000-0000-000000000000}"/>
  <bookViews>
    <workbookView xWindow="-12105" yWindow="-16320" windowWidth="29040" windowHeight="15720" tabRatio="599" firstSheet="2" activeTab="2" xr2:uid="{98090474-D538-43B4-805D-56022433737B}"/>
  </bookViews>
  <sheets>
    <sheet name="S9" sheetId="1" state="hidden" r:id="rId1"/>
    <sheet name="S9 (2)" sheetId="2" state="hidden" r:id="rId2"/>
    <sheet name="Oferta licitadors" sheetId="7" r:id="rId3"/>
  </sheets>
  <definedNames>
    <definedName name="_xlnm.Print_Area" localSheetId="0">'S9'!$A$2:$K$22</definedName>
    <definedName name="_xlnm.Print_Area" localSheetId="1">'S9 (2)'!$A$2:$K$22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H22" i="7"/>
  <c r="H21" i="7"/>
  <c r="F22" i="7"/>
  <c r="F21" i="7"/>
  <c r="K8" i="7"/>
  <c r="K9" i="7"/>
  <c r="K10" i="7"/>
  <c r="K11" i="7"/>
  <c r="K12" i="7"/>
  <c r="K7" i="7"/>
  <c r="I8" i="7"/>
  <c r="I9" i="7"/>
  <c r="I10" i="7"/>
  <c r="I11" i="7"/>
  <c r="I12" i="7"/>
  <c r="I7" i="7"/>
  <c r="H23" i="7" l="1"/>
  <c r="H24" i="7" s="1"/>
  <c r="I13" i="7"/>
  <c r="K13" i="7"/>
  <c r="M14" i="1" l="1"/>
  <c r="M13" i="1"/>
  <c r="M12" i="1"/>
  <c r="M11" i="1"/>
  <c r="M10" i="1"/>
  <c r="M9" i="1"/>
  <c r="M8" i="1"/>
  <c r="O12" i="1" s="1"/>
  <c r="M7" i="1"/>
  <c r="M19" i="2"/>
  <c r="M18" i="2"/>
  <c r="M21" i="2" s="1"/>
  <c r="M15" i="2"/>
  <c r="M14" i="2"/>
  <c r="M13" i="2"/>
  <c r="M12" i="2"/>
  <c r="M11" i="2"/>
  <c r="M10" i="2"/>
  <c r="M9" i="2"/>
  <c r="M8" i="2"/>
  <c r="M7" i="2"/>
  <c r="M6" i="2"/>
  <c r="M5" i="2"/>
  <c r="M18" i="1"/>
  <c r="M19" i="1"/>
  <c r="M15" i="1"/>
  <c r="M6" i="1"/>
  <c r="M5" i="1"/>
  <c r="N20" i="2" l="1"/>
  <c r="G20" i="2" s="1"/>
  <c r="K20" i="2" s="1"/>
  <c r="N19" i="2"/>
  <c r="G19" i="2" s="1"/>
  <c r="K19" i="2" s="1"/>
  <c r="M16" i="2"/>
  <c r="O12" i="2"/>
  <c r="N18" i="2"/>
  <c r="M21" i="1"/>
  <c r="M16" i="1"/>
  <c r="N5" i="1" s="1"/>
  <c r="N21" i="2" l="1"/>
  <c r="G18" i="2"/>
  <c r="M24" i="2"/>
  <c r="N14" i="2"/>
  <c r="G14" i="2" s="1"/>
  <c r="K14" i="2" s="1"/>
  <c r="N9" i="2"/>
  <c r="G9" i="2" s="1"/>
  <c r="K9" i="2" s="1"/>
  <c r="N15" i="2"/>
  <c r="G15" i="2" s="1"/>
  <c r="K15" i="2" s="1"/>
  <c r="N12" i="2"/>
  <c r="G12" i="2" s="1"/>
  <c r="K12" i="2" s="1"/>
  <c r="N11" i="2"/>
  <c r="G11" i="2" s="1"/>
  <c r="K11" i="2" s="1"/>
  <c r="N10" i="2"/>
  <c r="G10" i="2" s="1"/>
  <c r="K10" i="2" s="1"/>
  <c r="N8" i="2"/>
  <c r="G8" i="2" s="1"/>
  <c r="K8" i="2" s="1"/>
  <c r="N7" i="2"/>
  <c r="G7" i="2" s="1"/>
  <c r="K7" i="2" s="1"/>
  <c r="N6" i="2"/>
  <c r="G6" i="2" s="1"/>
  <c r="K6" i="2" s="1"/>
  <c r="N13" i="2"/>
  <c r="G13" i="2" s="1"/>
  <c r="K13" i="2" s="1"/>
  <c r="N5" i="2"/>
  <c r="N19" i="1"/>
  <c r="G19" i="1" s="1"/>
  <c r="K19" i="1" s="1"/>
  <c r="N20" i="1"/>
  <c r="G20" i="1" s="1"/>
  <c r="K20" i="1" s="1"/>
  <c r="N18" i="1"/>
  <c r="G5" i="1"/>
  <c r="N11" i="1"/>
  <c r="G11" i="1" s="1"/>
  <c r="K11" i="1" s="1"/>
  <c r="N12" i="1"/>
  <c r="G12" i="1" s="1"/>
  <c r="K12" i="1" s="1"/>
  <c r="N13" i="1"/>
  <c r="G13" i="1" s="1"/>
  <c r="K13" i="1" s="1"/>
  <c r="N14" i="1"/>
  <c r="G14" i="1" s="1"/>
  <c r="K14" i="1" s="1"/>
  <c r="N15" i="1"/>
  <c r="G15" i="1" s="1"/>
  <c r="K15" i="1" s="1"/>
  <c r="M24" i="1"/>
  <c r="N6" i="1"/>
  <c r="G6" i="1" s="1"/>
  <c r="K6" i="1" s="1"/>
  <c r="N8" i="1"/>
  <c r="G8" i="1" s="1"/>
  <c r="K8" i="1" s="1"/>
  <c r="N7" i="1"/>
  <c r="G7" i="1" s="1"/>
  <c r="K7" i="1" s="1"/>
  <c r="N9" i="1"/>
  <c r="G9" i="1" s="1"/>
  <c r="K9" i="1" s="1"/>
  <c r="N10" i="1"/>
  <c r="G10" i="1" s="1"/>
  <c r="K10" i="1" s="1"/>
  <c r="G5" i="2" l="1"/>
  <c r="N16" i="2"/>
  <c r="G22" i="2"/>
  <c r="K18" i="2"/>
  <c r="K22" i="2" s="1"/>
  <c r="G18" i="1"/>
  <c r="N21" i="1"/>
  <c r="N16" i="1"/>
  <c r="K5" i="1"/>
  <c r="G16" i="1"/>
  <c r="G16" i="2" l="1"/>
  <c r="K5" i="2"/>
  <c r="K18" i="1"/>
  <c r="K22" i="1" s="1"/>
  <c r="G22" i="1"/>
</calcChain>
</file>

<file path=xl/sharedStrings.xml><?xml version="1.0" encoding="utf-8"?>
<sst xmlns="http://schemas.openxmlformats.org/spreadsheetml/2006/main" count="157" uniqueCount="69">
  <si>
    <t>PREU MÀXIM ADMÈS</t>
  </si>
  <si>
    <t>PREUS OFERTATS</t>
  </si>
  <si>
    <t>PONDERACIÓ</t>
  </si>
  <si>
    <t>PREU PONDERAT</t>
  </si>
  <si>
    <t>€/ut</t>
  </si>
  <si>
    <t>%</t>
  </si>
  <si>
    <t>TOTAL PONDERAT</t>
  </si>
  <si>
    <t>revisió</t>
  </si>
  <si>
    <t>SERVEI MANTENIMENT ELECTROCLORACIONS I ESTACIONS DE CLORACIÓ. TREBALLS PROGRAMATS</t>
  </si>
  <si>
    <t>SERVEI MANTENIMENT ELECTROCLORACIONS I ESTACIONS DE CLORACIÓ. TREBALLS A DEMANDA</t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</si>
  <si>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Inclou tots els kits de manteniment i elements fungibles necessaris. Apartats 1,2,1 i 1,3,A) 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</si>
  <si>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1,3,B)</t>
    </r>
  </si>
  <si>
    <r>
      <t xml:space="preserve">Preu unitari de </t>
    </r>
    <r>
      <rPr>
        <b/>
        <sz val="9"/>
        <color rgb="FF000000"/>
        <rFont val="Arial"/>
        <family val="2"/>
      </rPr>
      <t xml:space="preserve">revisió annual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1,3,C)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</si>
  <si>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de dosificació de clor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1,3,D)</t>
    </r>
  </si>
  <si>
    <r>
      <t xml:space="preserve">Preu </t>
    </r>
    <r>
      <rPr>
        <b/>
        <sz val="9"/>
        <color rgb="FF000000"/>
        <rFont val="Arial"/>
        <family val="2"/>
      </rPr>
      <t>mensual de d'assistència telefònica i d'assistència urgent in situ</t>
    </r>
    <r>
      <rPr>
        <sz val="9"/>
        <color indexed="8"/>
        <rFont val="Arial"/>
        <family val="2"/>
      </rPr>
      <t>, d'acord a les instruccions tècniques i al criteri de la D.F.dels treballs.  Inclou tots els mitjans, equips, recursos necessaris, així com tota la gestió documental descrita al Plec i annexos. Inclou tots els kits de manteniment i elements fungibles necessaris.Apartats 1,2,3 i 1,3,F). en la quota mensual s'inclouen dues visites annuals a camp per a revisar in-situ un equip en fallada dels relacionats amb aquest Plec que estigui en fallada i que no puguin ser solucionades amb assistència telefònica. S'inclouen fins a tres hores de treball de tècnic a camp un cop arribat a la estació per cada una d'aquestes dues actuacions.</t>
    </r>
  </si>
  <si>
    <t>mes</t>
  </si>
  <si>
    <t xml:space="preserve">Increment màxim sobre el preu de factura dels equips i recanvis necessaris  per dur a terme manteniments de millora i correctius a demanda no recollits expressament en els manteniments anuals d'aquest Plec. </t>
  </si>
  <si>
    <r>
      <t>Preu unitari de re</t>
    </r>
    <r>
      <rPr>
        <b/>
        <sz val="9"/>
        <color rgb="FF000000"/>
        <rFont val="Arial"/>
        <family val="2"/>
      </rPr>
      <t>visió trimestral d'estació de d'electrocloració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1,3,D)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</si>
  <si>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1,3,A)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</si>
  <si>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1,3,B)</t>
    </r>
  </si>
  <si>
    <r>
      <t>Preu unitari de r</t>
    </r>
    <r>
      <rPr>
        <b/>
        <sz val="9"/>
        <color rgb="FF000000"/>
        <rFont val="Arial"/>
        <family val="2"/>
      </rPr>
      <t xml:space="preserve">evisió trimestral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1,3,C)</t>
    </r>
  </si>
  <si>
    <r>
      <t>Preu unitari de</t>
    </r>
    <r>
      <rPr>
        <b/>
        <sz val="9"/>
        <color rgb="FF000000"/>
        <rFont val="Arial"/>
        <family val="2"/>
      </rPr>
      <t xml:space="preserve"> revisió annual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1,3,E)</t>
    </r>
  </si>
  <si>
    <r>
      <t>Preu unitari de</t>
    </r>
    <r>
      <rPr>
        <b/>
        <sz val="9"/>
        <color rgb="FF000000"/>
        <rFont val="Arial"/>
        <family val="2"/>
      </rPr>
      <t xml:space="preserve"> revisió trimestarl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1,3,E)</t>
    </r>
  </si>
  <si>
    <t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06h i 22h. Apartats 1,2,1 i 1,3,E). Apartats 1.2.2 i 1.3.F un cop superades les tres hores de treball a camp per actuació o superades les dues actuacions/any incloses.</t>
  </si>
  <si>
    <t xml:space="preserve"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22h i 06h. Apartats 1,2,3 i 1,2,4. Pel apartat 1,2,4 un cop superades les tres hores de treball a camp per actuació o superades les dues actuacions/any incloses. </t>
  </si>
  <si>
    <t>Treballs planificats i rutinaris (part fixa)</t>
  </si>
  <si>
    <t>Total</t>
  </si>
  <si>
    <t>Unitats estimades</t>
  </si>
  <si>
    <t>Unitats anuals</t>
  </si>
  <si>
    <t>Tècnic qualificat (horari CAT)</t>
  </si>
  <si>
    <t>Tècnic qualificat (fora horari CAT)</t>
  </si>
  <si>
    <t>Ubicació</t>
  </si>
  <si>
    <t>Captació marge dret</t>
  </si>
  <si>
    <t>Estació de bombament EB0</t>
  </si>
  <si>
    <t>Dipòsit aigua crua (ETAP)</t>
  </si>
  <si>
    <t>Revisió anual dos tamisos i dues cintes transportadores</t>
  </si>
  <si>
    <t>Detall equip</t>
  </si>
  <si>
    <t>3.1.1 PPT</t>
  </si>
  <si>
    <t>3.1.2 PPT</t>
  </si>
  <si>
    <t>3.1.3 PPT</t>
  </si>
  <si>
    <t>3.1.4 PPT</t>
  </si>
  <si>
    <t xml:space="preserve">Revisió anual reixa hidràulica </t>
  </si>
  <si>
    <t>Revisió anual dos tamisos i cinta transportadora</t>
  </si>
  <si>
    <t xml:space="preserve">Revisió anual dos tamisos i cinta transportadora </t>
  </si>
  <si>
    <t>Certificació tècnica anual</t>
  </si>
  <si>
    <t>Totes</t>
  </si>
  <si>
    <t>-</t>
  </si>
  <si>
    <t>Abast servei</t>
  </si>
  <si>
    <t>Formació</t>
  </si>
  <si>
    <t>PART FIXA</t>
  </si>
  <si>
    <t>Subtotals base</t>
  </si>
  <si>
    <t>Subtotals ofert</t>
  </si>
  <si>
    <t>Preu unitari ofert</t>
  </si>
  <si>
    <t>PART VARIABLE</t>
  </si>
  <si>
    <t>Total/any</t>
  </si>
  <si>
    <t>Mitjans personals</t>
  </si>
  <si>
    <t>3.3.1.1.1 PPT</t>
  </si>
  <si>
    <t>3.3.1.1.2 PPT</t>
  </si>
  <si>
    <t>3.3.1.1.3 PPT</t>
  </si>
  <si>
    <t>3.3.1.1.4 PPT</t>
  </si>
  <si>
    <t xml:space="preserve"> Preu revisió </t>
  </si>
  <si>
    <t> 3.3.1.2 PPT</t>
  </si>
  <si>
    <t> 3.3.1.3 PPT</t>
  </si>
  <si>
    <t>Preu/hora base</t>
  </si>
  <si>
    <t>Preu/hora ofert</t>
  </si>
  <si>
    <t>Baixa</t>
  </si>
  <si>
    <t>Caselles fixes</t>
  </si>
  <si>
    <t>Caselles a omplir pels licitadors</t>
  </si>
  <si>
    <t>Caselles calculades automaticament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</si>
</sst>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%"/>
    <numFmt numFmtId="166" formatCode="#,##0.00\ &quot;€/ut&quot;"/>
    <numFmt numFmtId="167" formatCode="#,##0.00\ &quot;€/h&quot;"/>
    <numFmt numFmtId="168" formatCode="#,##0&quot;u&quot;"/>
  </numFmts>
  <fonts count="1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sz val="1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4" fontId="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2"/>
    <xf numFmtId="10" fontId="3" fillId="2" borderId="3" xfId="3" applyNumberFormat="1" applyFont="1" applyFill="1" applyBorder="1" applyAlignment="1">
      <alignment horizontal="center" vertical="center" wrapText="1"/>
    </xf>
    <xf numFmtId="0" fontId="3" fillId="3" borderId="0" xfId="3" applyFont="1" applyFill="1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right"/>
    </xf>
    <xf numFmtId="10" fontId="3" fillId="3" borderId="3" xfId="3" applyNumberFormat="1" applyFont="1" applyFill="1" applyBorder="1" applyAlignment="1">
      <alignment vertical="center" wrapText="1"/>
    </xf>
    <xf numFmtId="164" fontId="4" fillId="3" borderId="1" xfId="3" applyNumberFormat="1" applyFont="1" applyFill="1" applyBorder="1" applyAlignment="1" applyProtection="1">
      <alignment horizontal="right" vertical="center"/>
      <protection locked="0"/>
    </xf>
    <xf numFmtId="4" fontId="4" fillId="3" borderId="2" xfId="3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3" fillId="3" borderId="4" xfId="3" applyNumberFormat="1" applyFont="1" applyFill="1" applyBorder="1" applyAlignment="1">
      <alignment vertical="center" wrapText="1"/>
    </xf>
    <xf numFmtId="164" fontId="4" fillId="3" borderId="5" xfId="3" applyNumberFormat="1" applyFont="1" applyFill="1" applyBorder="1" applyAlignment="1" applyProtection="1">
      <alignment horizontal="right" vertical="center"/>
      <protection locked="0"/>
    </xf>
    <xf numFmtId="4" fontId="4" fillId="3" borderId="6" xfId="3" applyNumberFormat="1" applyFont="1" applyFill="1" applyBorder="1" applyAlignment="1">
      <alignment vertical="center"/>
    </xf>
    <xf numFmtId="164" fontId="0" fillId="0" borderId="0" xfId="0" applyNumberFormat="1"/>
    <xf numFmtId="2" fontId="3" fillId="6" borderId="7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horizontal="right" vertical="center"/>
    </xf>
    <xf numFmtId="164" fontId="4" fillId="3" borderId="8" xfId="3" applyNumberFormat="1" applyFont="1" applyFill="1" applyBorder="1" applyAlignment="1" applyProtection="1">
      <alignment horizontal="right" vertical="center"/>
      <protection locked="0"/>
    </xf>
    <xf numFmtId="4" fontId="4" fillId="3" borderId="9" xfId="3" applyNumberFormat="1" applyFont="1" applyFill="1" applyBorder="1" applyAlignment="1">
      <alignment vertical="center"/>
    </xf>
    <xf numFmtId="2" fontId="3" fillId="6" borderId="10" xfId="3" applyNumberFormat="1" applyFont="1" applyFill="1" applyBorder="1" applyAlignment="1">
      <alignment horizontal="center" vertical="center"/>
    </xf>
    <xf numFmtId="10" fontId="3" fillId="3" borderId="11" xfId="3" applyNumberFormat="1" applyFont="1" applyFill="1" applyBorder="1" applyAlignment="1">
      <alignment vertical="center" wrapText="1"/>
    </xf>
    <xf numFmtId="164" fontId="4" fillId="3" borderId="12" xfId="3" applyNumberFormat="1" applyFont="1" applyFill="1" applyBorder="1" applyAlignment="1" applyProtection="1">
      <alignment horizontal="right" vertical="center"/>
      <protection locked="0"/>
    </xf>
    <xf numFmtId="4" fontId="4" fillId="3" borderId="13" xfId="3" applyNumberFormat="1" applyFont="1" applyFill="1" applyBorder="1" applyAlignment="1">
      <alignment vertical="center"/>
    </xf>
    <xf numFmtId="2" fontId="3" fillId="6" borderId="14" xfId="3" applyNumberFormat="1" applyFont="1" applyFill="1" applyBorder="1" applyAlignment="1">
      <alignment horizontal="center" vertical="center"/>
    </xf>
    <xf numFmtId="10" fontId="3" fillId="3" borderId="0" xfId="3" applyNumberFormat="1" applyFont="1" applyFill="1" applyAlignment="1">
      <alignment vertical="center" wrapText="1"/>
    </xf>
    <xf numFmtId="164" fontId="4" fillId="3" borderId="0" xfId="3" applyNumberFormat="1" applyFont="1" applyFill="1" applyAlignment="1" applyProtection="1">
      <alignment horizontal="right" vertical="center"/>
      <protection locked="0"/>
    </xf>
    <xf numFmtId="4" fontId="4" fillId="3" borderId="0" xfId="3" applyNumberFormat="1" applyFont="1" applyFill="1" applyAlignment="1">
      <alignment vertical="center"/>
    </xf>
    <xf numFmtId="164" fontId="3" fillId="3" borderId="0" xfId="3" applyNumberFormat="1" applyFont="1" applyFill="1" applyAlignment="1">
      <alignment vertical="center"/>
    </xf>
    <xf numFmtId="165" fontId="0" fillId="0" borderId="0" xfId="1" applyNumberFormat="1" applyFont="1" applyAlignment="1">
      <alignment horizontal="center"/>
    </xf>
    <xf numFmtId="9" fontId="3" fillId="3" borderId="0" xfId="1" applyFont="1" applyFill="1" applyBorder="1" applyAlignment="1">
      <alignment horizontal="center" vertical="center"/>
    </xf>
    <xf numFmtId="2" fontId="3" fillId="5" borderId="3" xfId="3" applyNumberFormat="1" applyFont="1" applyFill="1" applyBorder="1" applyAlignment="1">
      <alignment horizontal="center" vertical="center"/>
    </xf>
    <xf numFmtId="0" fontId="4" fillId="3" borderId="12" xfId="3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65" fontId="0" fillId="0" borderId="7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4" fontId="1" fillId="0" borderId="0" xfId="2" applyNumberFormat="1" applyAlignment="1">
      <alignment horizontal="center"/>
    </xf>
    <xf numFmtId="10" fontId="1" fillId="0" borderId="0" xfId="2" applyNumberFormat="1" applyAlignment="1">
      <alignment horizontal="right"/>
    </xf>
    <xf numFmtId="10" fontId="0" fillId="0" borderId="0" xfId="0" applyNumberFormat="1"/>
    <xf numFmtId="164" fontId="3" fillId="3" borderId="0" xfId="3" applyNumberFormat="1" applyFont="1" applyFill="1" applyAlignment="1">
      <alignment horizontal="center" vertical="center"/>
    </xf>
    <xf numFmtId="10" fontId="3" fillId="3" borderId="0" xfId="3" applyNumberFormat="1" applyFont="1" applyFill="1" applyAlignment="1">
      <alignment horizontal="center" vertical="center"/>
    </xf>
    <xf numFmtId="164" fontId="0" fillId="7" borderId="0" xfId="0" applyNumberFormat="1" applyFill="1"/>
    <xf numFmtId="164" fontId="3" fillId="7" borderId="0" xfId="3" applyNumberFormat="1" applyFont="1" applyFill="1" applyAlignment="1">
      <alignment horizontal="center" vertical="center"/>
    </xf>
    <xf numFmtId="164" fontId="1" fillId="0" borderId="0" xfId="2" applyNumberFormat="1"/>
    <xf numFmtId="0" fontId="1" fillId="0" borderId="0" xfId="0" applyFont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vertical="center"/>
    </xf>
    <xf numFmtId="0" fontId="1" fillId="0" borderId="0" xfId="0" applyFont="1"/>
    <xf numFmtId="167" fontId="1" fillId="9" borderId="15" xfId="4" applyNumberFormat="1" applyFont="1" applyFill="1" applyBorder="1" applyAlignment="1" applyProtection="1">
      <alignment vertical="center"/>
    </xf>
    <xf numFmtId="168" fontId="1" fillId="9" borderId="15" xfId="4" applyNumberFormat="1" applyFont="1" applyFill="1" applyBorder="1" applyAlignment="1" applyProtection="1">
      <alignment horizontal="center" vertical="center"/>
    </xf>
    <xf numFmtId="164" fontId="7" fillId="4" borderId="15" xfId="3" applyNumberFormat="1" applyFont="1" applyFill="1" applyBorder="1" applyAlignment="1">
      <alignment horizontal="center" vertical="center" wrapText="1"/>
    </xf>
    <xf numFmtId="10" fontId="10" fillId="9" borderId="16" xfId="3" applyNumberFormat="1" applyFont="1" applyFill="1" applyBorder="1" applyAlignment="1">
      <alignment horizontal="center" vertical="center" wrapText="1"/>
    </xf>
    <xf numFmtId="10" fontId="4" fillId="0" borderId="0" xfId="3" applyNumberFormat="1" applyFont="1" applyAlignment="1">
      <alignment vertical="center" wrapText="1"/>
    </xf>
    <xf numFmtId="164" fontId="4" fillId="0" borderId="0" xfId="3" applyNumberFormat="1" applyFont="1" applyAlignment="1">
      <alignment horizontal="right" vertical="center"/>
    </xf>
    <xf numFmtId="10" fontId="10" fillId="9" borderId="15" xfId="3" applyNumberFormat="1" applyFont="1" applyFill="1" applyBorder="1" applyAlignment="1">
      <alignment horizontal="center" vertical="center" wrapText="1"/>
    </xf>
    <xf numFmtId="168" fontId="4" fillId="9" borderId="15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164" fontId="7" fillId="4" borderId="17" xfId="3" applyNumberFormat="1" applyFont="1" applyFill="1" applyBorder="1" applyAlignment="1">
      <alignment horizontal="center" vertical="center" wrapText="1"/>
    </xf>
    <xf numFmtId="0" fontId="0" fillId="0" borderId="19" xfId="0" applyBorder="1"/>
    <xf numFmtId="10" fontId="10" fillId="9" borderId="17" xfId="3" applyNumberFormat="1" applyFont="1" applyFill="1" applyBorder="1" applyAlignment="1">
      <alignment horizontal="center" vertical="center" wrapText="1"/>
    </xf>
    <xf numFmtId="164" fontId="7" fillId="4" borderId="18" xfId="3" applyNumberFormat="1" applyFont="1" applyFill="1" applyBorder="1" applyAlignment="1">
      <alignment horizontal="center" vertical="center" wrapText="1"/>
    </xf>
    <xf numFmtId="168" fontId="4" fillId="9" borderId="18" xfId="3" applyNumberFormat="1" applyFont="1" applyFill="1" applyBorder="1" applyAlignment="1">
      <alignment horizontal="center" vertical="center"/>
    </xf>
    <xf numFmtId="10" fontId="10" fillId="9" borderId="20" xfId="3" applyNumberFormat="1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166" fontId="4" fillId="9" borderId="16" xfId="3" applyNumberFormat="1" applyFont="1" applyFill="1" applyBorder="1" applyAlignment="1">
      <alignment horizontal="right" vertical="center"/>
    </xf>
    <xf numFmtId="166" fontId="4" fillId="9" borderId="17" xfId="3" applyNumberFormat="1" applyFont="1" applyFill="1" applyBorder="1" applyAlignment="1">
      <alignment horizontal="right" vertical="center"/>
    </xf>
    <xf numFmtId="166" fontId="4" fillId="9" borderId="15" xfId="3" applyNumberFormat="1" applyFont="1" applyFill="1" applyBorder="1" applyAlignment="1">
      <alignment horizontal="right" vertical="center"/>
    </xf>
    <xf numFmtId="166" fontId="7" fillId="9" borderId="15" xfId="3" applyNumberFormat="1" applyFont="1" applyFill="1" applyBorder="1" applyAlignment="1">
      <alignment horizontal="right" vertical="center"/>
    </xf>
    <xf numFmtId="0" fontId="5" fillId="8" borderId="0" xfId="0" applyFont="1" applyFill="1"/>
    <xf numFmtId="0" fontId="5" fillId="0" borderId="0" xfId="0" applyFont="1" applyAlignment="1">
      <alignment horizontal="right"/>
    </xf>
    <xf numFmtId="0" fontId="12" fillId="9" borderId="15" xfId="2" applyFont="1" applyFill="1" applyBorder="1" applyAlignment="1">
      <alignment horizontal="center" vertical="center"/>
    </xf>
    <xf numFmtId="0" fontId="12" fillId="6" borderId="15" xfId="2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44" fontId="12" fillId="0" borderId="0" xfId="2" applyNumberFormat="1" applyFont="1" applyAlignment="1">
      <alignment vertical="center"/>
    </xf>
    <xf numFmtId="44" fontId="12" fillId="11" borderId="15" xfId="2" applyNumberFormat="1" applyFont="1" applyFill="1" applyBorder="1" applyAlignment="1">
      <alignment horizontal="center" vertical="center"/>
    </xf>
    <xf numFmtId="166" fontId="4" fillId="11" borderId="15" xfId="3" applyNumberFormat="1" applyFont="1" applyFill="1" applyBorder="1" applyAlignment="1">
      <alignment horizontal="right" vertical="center"/>
    </xf>
    <xf numFmtId="166" fontId="7" fillId="11" borderId="15" xfId="3" applyNumberFormat="1" applyFont="1" applyFill="1" applyBorder="1" applyAlignment="1">
      <alignment horizontal="right" vertical="center"/>
    </xf>
    <xf numFmtId="10" fontId="7" fillId="11" borderId="15" xfId="1" applyNumberFormat="1" applyFont="1" applyFill="1" applyBorder="1" applyAlignment="1">
      <alignment horizontal="center" vertical="center"/>
    </xf>
    <xf numFmtId="166" fontId="4" fillId="6" borderId="16" xfId="3" applyNumberFormat="1" applyFont="1" applyFill="1" applyBorder="1" applyAlignment="1" applyProtection="1">
      <alignment horizontal="right" vertical="center"/>
      <protection locked="0"/>
    </xf>
    <xf numFmtId="166" fontId="4" fillId="6" borderId="15" xfId="3" applyNumberFormat="1" applyFont="1" applyFill="1" applyBorder="1" applyAlignment="1" applyProtection="1">
      <alignment horizontal="right" vertical="center"/>
      <protection locked="0"/>
    </xf>
    <xf numFmtId="167" fontId="1" fillId="6" borderId="15" xfId="4" applyNumberFormat="1" applyFont="1" applyFill="1" applyBorder="1" applyAlignment="1" applyProtection="1">
      <alignment horizontal="right" vertical="center"/>
      <protection locked="0"/>
    </xf>
    <xf numFmtId="4" fontId="7" fillId="3" borderId="1" xfId="3" applyNumberFormat="1" applyFont="1" applyFill="1" applyBorder="1" applyAlignment="1">
      <alignment horizontal="center" vertical="center"/>
    </xf>
    <xf numFmtId="4" fontId="7" fillId="3" borderId="2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  <protection locked="0"/>
    </xf>
    <xf numFmtId="164" fontId="3" fillId="2" borderId="2" xfId="3" applyNumberFormat="1" applyFont="1" applyFill="1" applyBorder="1" applyAlignment="1" applyProtection="1">
      <alignment horizontal="center" vertical="center"/>
      <protection locked="0"/>
    </xf>
    <xf numFmtId="168" fontId="4" fillId="9" borderId="15" xfId="3" applyNumberFormat="1" applyFont="1" applyFill="1" applyBorder="1" applyAlignment="1">
      <alignment horizontal="left" vertical="center"/>
    </xf>
    <xf numFmtId="10" fontId="10" fillId="9" borderId="17" xfId="3" applyNumberFormat="1" applyFont="1" applyFill="1" applyBorder="1" applyAlignment="1">
      <alignment horizontal="left" vertical="center" wrapText="1"/>
    </xf>
    <xf numFmtId="10" fontId="10" fillId="9" borderId="15" xfId="3" applyNumberFormat="1" applyFont="1" applyFill="1" applyBorder="1" applyAlignment="1">
      <alignment horizontal="left" vertical="center" wrapText="1"/>
    </xf>
  </cellXfs>
  <cellStyles count="5">
    <cellStyle name="Moneda" xfId="4" builtinId="4"/>
    <cellStyle name="Normal" xfId="0" builtinId="0"/>
    <cellStyle name="Normal 2" xfId="2" xr:uid="{FB2FF4AA-992A-4239-B051-8BD13C5B8D63}"/>
    <cellStyle name="Normal_Preus MOCCAT" xfId="3" xr:uid="{69798F31-BD7C-47EB-8C18-DA529671A97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0FB9-B0F2-4AC2-BE23-36E694F45927}">
  <dimension ref="A3:O24"/>
  <sheetViews>
    <sheetView topLeftCell="A7" zoomScale="110" zoomScaleNormal="110" workbookViewId="0">
      <selection activeCell="M11" sqref="M11"/>
    </sheetView>
  </sheetViews>
  <sheetFormatPr defaultColWidth="11.42578125" defaultRowHeight="12.75" x14ac:dyDescent="0.2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 x14ac:dyDescent="0.25"/>
    <row r="4" spans="2:15" s="1" customFormat="1" ht="24.75" thickBot="1" x14ac:dyDescent="0.25">
      <c r="B4" s="2" t="s">
        <v>8</v>
      </c>
      <c r="C4" s="3"/>
      <c r="D4" s="88" t="s">
        <v>0</v>
      </c>
      <c r="E4" s="89"/>
      <c r="G4" s="9" t="s">
        <v>2</v>
      </c>
      <c r="I4" s="88" t="s">
        <v>1</v>
      </c>
      <c r="J4" s="89"/>
      <c r="K4" s="10" t="s">
        <v>3</v>
      </c>
      <c r="M4" s="4"/>
      <c r="N4" s="5"/>
    </row>
    <row r="5" spans="2:15" s="1" customFormat="1" ht="48.75" thickBot="1" x14ac:dyDescent="0.25">
      <c r="B5" s="6" t="s">
        <v>10</v>
      </c>
      <c r="C5" s="3"/>
      <c r="D5" s="7">
        <v>8250</v>
      </c>
      <c r="E5" s="8" t="s">
        <v>7</v>
      </c>
      <c r="G5" s="36">
        <f>N5</f>
        <v>0.18922018348623854</v>
      </c>
      <c r="I5" s="7"/>
      <c r="J5" s="8" t="s">
        <v>7</v>
      </c>
      <c r="K5" s="17">
        <f>I5*G5</f>
        <v>0</v>
      </c>
      <c r="M5" s="38">
        <f>D5*1</f>
        <v>8250</v>
      </c>
      <c r="N5" s="39">
        <f>M5/$M$16</f>
        <v>0.18922018348623854</v>
      </c>
    </row>
    <row r="6" spans="2:15" s="1" customFormat="1" ht="60.75" thickBot="1" x14ac:dyDescent="0.25">
      <c r="B6" s="6" t="s">
        <v>18</v>
      </c>
      <c r="C6" s="3"/>
      <c r="D6" s="7">
        <v>1250</v>
      </c>
      <c r="E6" s="8" t="s">
        <v>7</v>
      </c>
      <c r="G6" s="36">
        <f t="shared" ref="G6:G15" si="0">N6</f>
        <v>8.6009174311926603E-2</v>
      </c>
      <c r="I6" s="7"/>
      <c r="J6" s="8" t="s">
        <v>7</v>
      </c>
      <c r="K6" s="22">
        <f t="shared" ref="K6:K15" si="1">I6*G6</f>
        <v>0</v>
      </c>
      <c r="M6" s="38">
        <f>D6*3</f>
        <v>3750</v>
      </c>
      <c r="N6" s="39">
        <f t="shared" ref="N6:N15" si="2">M6/$M$16</f>
        <v>8.6009174311926603E-2</v>
      </c>
    </row>
    <row r="7" spans="2:15" s="1" customFormat="1" ht="60.75" thickBot="1" x14ac:dyDescent="0.25">
      <c r="B7" s="6" t="s">
        <v>11</v>
      </c>
      <c r="C7" s="3"/>
      <c r="D7" s="7">
        <v>6900</v>
      </c>
      <c r="E7" s="8" t="s">
        <v>7</v>
      </c>
      <c r="G7" s="36">
        <f t="shared" si="0"/>
        <v>0.15825688073394495</v>
      </c>
      <c r="I7" s="7"/>
      <c r="J7" s="8" t="s">
        <v>7</v>
      </c>
      <c r="K7" s="26">
        <f t="shared" si="1"/>
        <v>0</v>
      </c>
      <c r="M7" s="38">
        <f>D7*1</f>
        <v>6900</v>
      </c>
      <c r="N7" s="39">
        <f t="shared" si="2"/>
        <v>0.15825688073394495</v>
      </c>
    </row>
    <row r="8" spans="2:15" s="1" customFormat="1" ht="60.75" thickBot="1" x14ac:dyDescent="0.25">
      <c r="B8" s="6" t="s">
        <v>19</v>
      </c>
      <c r="C8" s="3"/>
      <c r="D8" s="7">
        <v>475</v>
      </c>
      <c r="E8" s="8" t="s">
        <v>7</v>
      </c>
      <c r="G8" s="36">
        <f t="shared" si="0"/>
        <v>3.2683486238532108E-2</v>
      </c>
      <c r="I8" s="7"/>
      <c r="J8" s="8" t="s">
        <v>7</v>
      </c>
      <c r="K8" s="26">
        <f t="shared" si="1"/>
        <v>0</v>
      </c>
      <c r="M8" s="38">
        <f>D8*3</f>
        <v>1425</v>
      </c>
      <c r="N8" s="39">
        <f t="shared" si="2"/>
        <v>3.2683486238532108E-2</v>
      </c>
    </row>
    <row r="9" spans="2:15" s="1" customFormat="1" ht="60.75" thickBot="1" x14ac:dyDescent="0.25">
      <c r="B9" s="6" t="s">
        <v>12</v>
      </c>
      <c r="C9" s="3"/>
      <c r="D9" s="7">
        <v>7800</v>
      </c>
      <c r="E9" s="8" t="s">
        <v>7</v>
      </c>
      <c r="G9" s="36">
        <f t="shared" si="0"/>
        <v>0.17889908256880735</v>
      </c>
      <c r="I9" s="7"/>
      <c r="J9" s="8" t="s">
        <v>7</v>
      </c>
      <c r="K9" s="26">
        <f t="shared" si="1"/>
        <v>0</v>
      </c>
      <c r="M9" s="38">
        <f>D9*1</f>
        <v>7800</v>
      </c>
      <c r="N9" s="39">
        <f t="shared" si="2"/>
        <v>0.17889908256880735</v>
      </c>
    </row>
    <row r="10" spans="2:15" s="1" customFormat="1" ht="60.75" thickBot="1" x14ac:dyDescent="0.25">
      <c r="B10" s="6" t="s">
        <v>20</v>
      </c>
      <c r="C10" s="3"/>
      <c r="D10" s="7">
        <v>475</v>
      </c>
      <c r="E10" s="8" t="s">
        <v>7</v>
      </c>
      <c r="G10" s="36">
        <f t="shared" si="0"/>
        <v>3.2683486238532108E-2</v>
      </c>
      <c r="I10" s="7"/>
      <c r="J10" s="8" t="s">
        <v>7</v>
      </c>
      <c r="K10" s="26">
        <f t="shared" si="1"/>
        <v>0</v>
      </c>
      <c r="M10" s="38">
        <f>D10*3</f>
        <v>1425</v>
      </c>
      <c r="N10" s="39">
        <f t="shared" si="2"/>
        <v>3.2683486238532108E-2</v>
      </c>
    </row>
    <row r="11" spans="2:15" s="1" customFormat="1" ht="60.75" thickBot="1" x14ac:dyDescent="0.25">
      <c r="B11" s="6" t="s">
        <v>13</v>
      </c>
      <c r="C11" s="3"/>
      <c r="D11" s="7">
        <v>3950</v>
      </c>
      <c r="E11" s="8" t="s">
        <v>7</v>
      </c>
      <c r="G11" s="36">
        <f t="shared" si="0"/>
        <v>9.0596330275229356E-2</v>
      </c>
      <c r="I11" s="7"/>
      <c r="J11" s="8" t="s">
        <v>7</v>
      </c>
      <c r="K11" s="26">
        <f t="shared" si="1"/>
        <v>0</v>
      </c>
      <c r="M11" s="38">
        <f>D11*1</f>
        <v>3950</v>
      </c>
      <c r="N11" s="39">
        <f t="shared" si="2"/>
        <v>9.0596330275229356E-2</v>
      </c>
    </row>
    <row r="12" spans="2:15" s="1" customFormat="1" ht="48.75" thickBot="1" x14ac:dyDescent="0.25">
      <c r="B12" s="6" t="s">
        <v>17</v>
      </c>
      <c r="C12" s="3"/>
      <c r="D12" s="7">
        <v>450</v>
      </c>
      <c r="E12" s="8" t="s">
        <v>7</v>
      </c>
      <c r="G12" s="36">
        <f t="shared" si="0"/>
        <v>3.096330275229358E-2</v>
      </c>
      <c r="I12" s="7"/>
      <c r="J12" s="8" t="s">
        <v>7</v>
      </c>
      <c r="K12" s="26">
        <f t="shared" si="1"/>
        <v>0</v>
      </c>
      <c r="M12" s="38">
        <f>D12*3</f>
        <v>1350</v>
      </c>
      <c r="N12" s="39">
        <f t="shared" si="2"/>
        <v>3.096330275229358E-2</v>
      </c>
      <c r="O12" s="45">
        <f>SUM(M5:M12)</f>
        <v>34850</v>
      </c>
    </row>
    <row r="13" spans="2:15" s="1" customFormat="1" ht="60.75" thickBot="1" x14ac:dyDescent="0.25">
      <c r="B13" s="6" t="s">
        <v>21</v>
      </c>
      <c r="C13" s="3"/>
      <c r="D13" s="7">
        <v>3500</v>
      </c>
      <c r="E13" s="8" t="s">
        <v>7</v>
      </c>
      <c r="G13" s="36">
        <f t="shared" si="0"/>
        <v>8.027522935779817E-2</v>
      </c>
      <c r="I13" s="7"/>
      <c r="J13" s="8" t="s">
        <v>7</v>
      </c>
      <c r="K13" s="26">
        <f t="shared" si="1"/>
        <v>0</v>
      </c>
      <c r="M13" s="38">
        <f>D13*1</f>
        <v>3500</v>
      </c>
      <c r="N13" s="39">
        <f t="shared" si="2"/>
        <v>8.027522935779817E-2</v>
      </c>
      <c r="O13" s="45"/>
    </row>
    <row r="14" spans="2:15" s="1" customFormat="1" ht="60.75" thickBot="1" x14ac:dyDescent="0.25">
      <c r="B14" s="6" t="s">
        <v>22</v>
      </c>
      <c r="C14" s="3"/>
      <c r="D14" s="7">
        <v>350</v>
      </c>
      <c r="E14" s="8" t="s">
        <v>7</v>
      </c>
      <c r="G14" s="36">
        <f t="shared" si="0"/>
        <v>2.4082568807339451E-2</v>
      </c>
      <c r="I14" s="7"/>
      <c r="J14" s="8" t="s">
        <v>7</v>
      </c>
      <c r="K14" s="26">
        <f t="shared" si="1"/>
        <v>0</v>
      </c>
      <c r="M14" s="38">
        <f>D14*3</f>
        <v>1050</v>
      </c>
      <c r="N14" s="39">
        <f t="shared" si="2"/>
        <v>2.4082568807339451E-2</v>
      </c>
    </row>
    <row r="15" spans="2:15" s="1" customFormat="1" ht="96.75" thickBot="1" x14ac:dyDescent="0.25">
      <c r="B15" s="6" t="s">
        <v>14</v>
      </c>
      <c r="C15" s="3"/>
      <c r="D15" s="7">
        <v>350</v>
      </c>
      <c r="E15" s="8" t="s">
        <v>15</v>
      </c>
      <c r="G15" s="37">
        <f t="shared" si="0"/>
        <v>9.6330275229357804E-2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9.6330275229357804E-2</v>
      </c>
    </row>
    <row r="16" spans="2:15" ht="13.5" thickBot="1" x14ac:dyDescent="0.25">
      <c r="G16" s="35">
        <f>SUM(G5:G15)</f>
        <v>1.0000000000000002</v>
      </c>
      <c r="M16" s="43">
        <f>SUM(M5:M15)</f>
        <v>43600</v>
      </c>
      <c r="N16" s="40">
        <f>SUM(N5:N15)</f>
        <v>1.0000000000000002</v>
      </c>
    </row>
    <row r="17" spans="1:15" ht="24.75" thickBot="1" x14ac:dyDescent="0.25">
      <c r="B17" s="2" t="s">
        <v>9</v>
      </c>
      <c r="C17" s="3"/>
      <c r="D17" s="88" t="s">
        <v>0</v>
      </c>
      <c r="E17" s="89"/>
      <c r="G17" s="9" t="s">
        <v>2</v>
      </c>
      <c r="I17" s="88" t="s">
        <v>1</v>
      </c>
      <c r="J17" s="89"/>
      <c r="K17" s="10" t="s">
        <v>3</v>
      </c>
      <c r="L17" s="11"/>
      <c r="M17" s="11"/>
      <c r="N17" s="11"/>
      <c r="O17" s="12"/>
    </row>
    <row r="18" spans="1:15" s="3" customFormat="1" ht="60.75" thickBot="1" x14ac:dyDescent="0.25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 x14ac:dyDescent="0.25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 x14ac:dyDescent="0.25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 x14ac:dyDescent="0.25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 x14ac:dyDescent="0.25">
      <c r="A22"/>
      <c r="B22" s="27"/>
      <c r="D22" s="28"/>
      <c r="E22" s="29"/>
      <c r="F22" s="30"/>
      <c r="G22" s="32">
        <f>SUM(G18:G21)</f>
        <v>1</v>
      </c>
      <c r="H22" s="30"/>
      <c r="I22" s="86" t="s">
        <v>6</v>
      </c>
      <c r="J22" s="87"/>
      <c r="K22" s="33">
        <f>SUM(K18:K21)</f>
        <v>0</v>
      </c>
      <c r="L22" s="18"/>
      <c r="M22" s="18"/>
      <c r="N22" s="18"/>
      <c r="O22" s="19"/>
    </row>
    <row r="23" spans="1:15" s="3" customFormat="1" x14ac:dyDescent="0.2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 x14ac:dyDescent="0.2">
      <c r="M24" s="43">
        <f>M16+M21</f>
        <v>59585</v>
      </c>
    </row>
  </sheetData>
  <mergeCells count="5">
    <mergeCell ref="I22:J22"/>
    <mergeCell ref="D4:E4"/>
    <mergeCell ref="I4:J4"/>
    <mergeCell ref="D17:E17"/>
    <mergeCell ref="I17:J17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FFBF-02D6-4252-9950-63FBF2F31808}">
  <dimension ref="A3:O24"/>
  <sheetViews>
    <sheetView topLeftCell="A6" zoomScale="110" zoomScaleNormal="110" workbookViewId="0">
      <selection activeCell="M11" sqref="M11"/>
    </sheetView>
  </sheetViews>
  <sheetFormatPr defaultColWidth="11.42578125" defaultRowHeight="12.75" x14ac:dyDescent="0.2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 x14ac:dyDescent="0.25"/>
    <row r="4" spans="2:15" s="1" customFormat="1" ht="24.75" thickBot="1" x14ac:dyDescent="0.25">
      <c r="B4" s="2" t="s">
        <v>8</v>
      </c>
      <c r="C4" s="3"/>
      <c r="D4" s="88" t="s">
        <v>0</v>
      </c>
      <c r="E4" s="89"/>
      <c r="G4" s="9" t="s">
        <v>2</v>
      </c>
      <c r="I4" s="88" t="s">
        <v>1</v>
      </c>
      <c r="J4" s="89"/>
      <c r="K4" s="10" t="s">
        <v>3</v>
      </c>
      <c r="M4" s="4"/>
      <c r="N4" s="5"/>
    </row>
    <row r="5" spans="2:15" s="1" customFormat="1" ht="48.75" thickBot="1" x14ac:dyDescent="0.25">
      <c r="B5" s="6" t="s">
        <v>10</v>
      </c>
      <c r="C5" s="3"/>
      <c r="D5" s="7">
        <v>5600</v>
      </c>
      <c r="E5" s="8" t="s">
        <v>7</v>
      </c>
      <c r="G5" s="36">
        <f>N5</f>
        <v>0.11630321910695743</v>
      </c>
      <c r="I5" s="7"/>
      <c r="J5" s="8" t="s">
        <v>7</v>
      </c>
      <c r="K5" s="17">
        <f>I5*G5</f>
        <v>0</v>
      </c>
      <c r="M5" s="38">
        <f>D5*1</f>
        <v>5600</v>
      </c>
      <c r="N5" s="39">
        <f>M5/$M$16</f>
        <v>0.11630321910695743</v>
      </c>
    </row>
    <row r="6" spans="2:15" s="1" customFormat="1" ht="60.75" thickBot="1" x14ac:dyDescent="0.25">
      <c r="B6" s="6" t="s">
        <v>18</v>
      </c>
      <c r="C6" s="3"/>
      <c r="D6" s="7">
        <v>550</v>
      </c>
      <c r="E6" s="8" t="s">
        <v>7</v>
      </c>
      <c r="G6" s="36">
        <f t="shared" ref="G6:G15" si="0">N6</f>
        <v>3.4267912772585667E-2</v>
      </c>
      <c r="I6" s="7"/>
      <c r="J6" s="8" t="s">
        <v>7</v>
      </c>
      <c r="K6" s="22">
        <f t="shared" ref="K6:K15" si="1">I6*G6</f>
        <v>0</v>
      </c>
      <c r="M6" s="38">
        <f>D6*3</f>
        <v>1650</v>
      </c>
      <c r="N6" s="39">
        <f t="shared" ref="N6:N15" si="2">M6/$M$16</f>
        <v>3.4267912772585667E-2</v>
      </c>
    </row>
    <row r="7" spans="2:15" s="1" customFormat="1" ht="60.75" thickBot="1" x14ac:dyDescent="0.25">
      <c r="B7" s="6" t="s">
        <v>11</v>
      </c>
      <c r="C7" s="3"/>
      <c r="D7" s="7">
        <v>3900</v>
      </c>
      <c r="E7" s="8" t="s">
        <v>7</v>
      </c>
      <c r="G7" s="36">
        <f t="shared" si="0"/>
        <v>0.16199376947040497</v>
      </c>
      <c r="I7" s="7"/>
      <c r="J7" s="8" t="s">
        <v>7</v>
      </c>
      <c r="K7" s="26">
        <f t="shared" si="1"/>
        <v>0</v>
      </c>
      <c r="M7" s="38">
        <f>D7*1*2</f>
        <v>7800</v>
      </c>
      <c r="N7" s="39">
        <f t="shared" si="2"/>
        <v>0.16199376947040497</v>
      </c>
    </row>
    <row r="8" spans="2:15" s="1" customFormat="1" ht="60.75" thickBot="1" x14ac:dyDescent="0.25">
      <c r="B8" s="6" t="s">
        <v>19</v>
      </c>
      <c r="C8" s="3"/>
      <c r="D8" s="7">
        <v>375</v>
      </c>
      <c r="E8" s="8" t="s">
        <v>7</v>
      </c>
      <c r="G8" s="36">
        <f t="shared" si="0"/>
        <v>4.6728971962616821E-2</v>
      </c>
      <c r="I8" s="7"/>
      <c r="J8" s="8" t="s">
        <v>7</v>
      </c>
      <c r="K8" s="26">
        <f t="shared" si="1"/>
        <v>0</v>
      </c>
      <c r="M8" s="38">
        <f>D8*3*2</f>
        <v>2250</v>
      </c>
      <c r="N8" s="39">
        <f t="shared" si="2"/>
        <v>4.6728971962616821E-2</v>
      </c>
    </row>
    <row r="9" spans="2:15" s="1" customFormat="1" ht="60.75" thickBot="1" x14ac:dyDescent="0.25">
      <c r="B9" s="6" t="s">
        <v>12</v>
      </c>
      <c r="C9" s="3"/>
      <c r="D9" s="7">
        <v>4800</v>
      </c>
      <c r="E9" s="8" t="s">
        <v>7</v>
      </c>
      <c r="G9" s="36">
        <f t="shared" si="0"/>
        <v>0.19937694704049844</v>
      </c>
      <c r="I9" s="7"/>
      <c r="J9" s="8" t="s">
        <v>7</v>
      </c>
      <c r="K9" s="26">
        <f t="shared" si="1"/>
        <v>0</v>
      </c>
      <c r="M9" s="38">
        <f>D9*1*2</f>
        <v>9600</v>
      </c>
      <c r="N9" s="39">
        <f t="shared" si="2"/>
        <v>0.19937694704049844</v>
      </c>
    </row>
    <row r="10" spans="2:15" s="1" customFormat="1" ht="60.75" thickBot="1" x14ac:dyDescent="0.25">
      <c r="B10" s="6" t="s">
        <v>20</v>
      </c>
      <c r="C10" s="3"/>
      <c r="D10" s="7">
        <v>375</v>
      </c>
      <c r="E10" s="8" t="s">
        <v>7</v>
      </c>
      <c r="G10" s="36">
        <f t="shared" si="0"/>
        <v>4.6728971962616821E-2</v>
      </c>
      <c r="I10" s="7"/>
      <c r="J10" s="8" t="s">
        <v>7</v>
      </c>
      <c r="K10" s="26">
        <f t="shared" si="1"/>
        <v>0</v>
      </c>
      <c r="M10" s="38">
        <f>D10*3*2</f>
        <v>2250</v>
      </c>
      <c r="N10" s="39">
        <f t="shared" si="2"/>
        <v>4.6728971962616821E-2</v>
      </c>
    </row>
    <row r="11" spans="2:15" s="1" customFormat="1" ht="60.75" thickBot="1" x14ac:dyDescent="0.25">
      <c r="B11" s="6" t="s">
        <v>13</v>
      </c>
      <c r="C11" s="3"/>
      <c r="D11" s="7">
        <v>2950</v>
      </c>
      <c r="E11" s="8" t="s">
        <v>7</v>
      </c>
      <c r="G11" s="36">
        <f t="shared" si="0"/>
        <v>0.12253374870197301</v>
      </c>
      <c r="I11" s="7"/>
      <c r="J11" s="8" t="s">
        <v>7</v>
      </c>
      <c r="K11" s="26">
        <f t="shared" si="1"/>
        <v>0</v>
      </c>
      <c r="M11" s="38">
        <f>D11*1*2</f>
        <v>5900</v>
      </c>
      <c r="N11" s="39">
        <f t="shared" si="2"/>
        <v>0.12253374870197301</v>
      </c>
    </row>
    <row r="12" spans="2:15" s="1" customFormat="1" ht="48.75" thickBot="1" x14ac:dyDescent="0.25">
      <c r="B12" s="6" t="s">
        <v>17</v>
      </c>
      <c r="C12" s="3"/>
      <c r="D12" s="7">
        <v>375</v>
      </c>
      <c r="E12" s="8" t="s">
        <v>7</v>
      </c>
      <c r="G12" s="36">
        <f t="shared" si="0"/>
        <v>4.6728971962616821E-2</v>
      </c>
      <c r="I12" s="7"/>
      <c r="J12" s="8" t="s">
        <v>7</v>
      </c>
      <c r="K12" s="26">
        <f t="shared" si="1"/>
        <v>0</v>
      </c>
      <c r="M12" s="38">
        <f>D12*3*2</f>
        <v>2250</v>
      </c>
      <c r="N12" s="39">
        <f t="shared" si="2"/>
        <v>4.6728971962616821E-2</v>
      </c>
      <c r="O12" s="45">
        <f>SUM(M5:M12)</f>
        <v>37300</v>
      </c>
    </row>
    <row r="13" spans="2:15" s="1" customFormat="1" ht="60.75" thickBot="1" x14ac:dyDescent="0.25">
      <c r="B13" s="6" t="s">
        <v>21</v>
      </c>
      <c r="C13" s="3"/>
      <c r="D13" s="7">
        <v>2500</v>
      </c>
      <c r="E13" s="8" t="s">
        <v>7</v>
      </c>
      <c r="G13" s="36">
        <f t="shared" si="0"/>
        <v>0.10384215991692627</v>
      </c>
      <c r="I13" s="7"/>
      <c r="J13" s="8" t="s">
        <v>7</v>
      </c>
      <c r="K13" s="26">
        <f t="shared" si="1"/>
        <v>0</v>
      </c>
      <c r="M13" s="38">
        <f>D13*1*2</f>
        <v>5000</v>
      </c>
      <c r="N13" s="39">
        <f t="shared" si="2"/>
        <v>0.10384215991692627</v>
      </c>
      <c r="O13" s="45"/>
    </row>
    <row r="14" spans="2:15" s="1" customFormat="1" ht="60.75" thickBot="1" x14ac:dyDescent="0.25">
      <c r="B14" s="6" t="s">
        <v>22</v>
      </c>
      <c r="C14" s="3"/>
      <c r="D14" s="7">
        <v>275</v>
      </c>
      <c r="E14" s="8" t="s">
        <v>7</v>
      </c>
      <c r="G14" s="36">
        <f t="shared" si="0"/>
        <v>3.4267912772585667E-2</v>
      </c>
      <c r="I14" s="7"/>
      <c r="J14" s="8" t="s">
        <v>7</v>
      </c>
      <c r="K14" s="26">
        <f t="shared" si="1"/>
        <v>0</v>
      </c>
      <c r="M14" s="38">
        <f>D14*3*2</f>
        <v>1650</v>
      </c>
      <c r="N14" s="39">
        <f t="shared" si="2"/>
        <v>3.4267912772585667E-2</v>
      </c>
    </row>
    <row r="15" spans="2:15" s="1" customFormat="1" ht="96.75" thickBot="1" x14ac:dyDescent="0.25">
      <c r="B15" s="6" t="s">
        <v>14</v>
      </c>
      <c r="C15" s="3"/>
      <c r="D15" s="7">
        <v>350</v>
      </c>
      <c r="E15" s="8" t="s">
        <v>15</v>
      </c>
      <c r="G15" s="37">
        <f t="shared" si="0"/>
        <v>8.7227414330218064E-2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8.7227414330218064E-2</v>
      </c>
    </row>
    <row r="16" spans="2:15" ht="13.5" thickBot="1" x14ac:dyDescent="0.25">
      <c r="G16" s="35">
        <f>SUM(G5:G15)</f>
        <v>1</v>
      </c>
      <c r="M16" s="43">
        <f>SUM(M5:M15)</f>
        <v>48150</v>
      </c>
      <c r="N16" s="40">
        <f>SUM(N5:N15)</f>
        <v>1</v>
      </c>
    </row>
    <row r="17" spans="1:15" ht="24.75" thickBot="1" x14ac:dyDescent="0.25">
      <c r="B17" s="2" t="s">
        <v>9</v>
      </c>
      <c r="C17" s="3"/>
      <c r="D17" s="88" t="s">
        <v>0</v>
      </c>
      <c r="E17" s="89"/>
      <c r="G17" s="9" t="s">
        <v>2</v>
      </c>
      <c r="I17" s="88" t="s">
        <v>1</v>
      </c>
      <c r="J17" s="89"/>
      <c r="K17" s="10" t="s">
        <v>3</v>
      </c>
      <c r="L17" s="11"/>
      <c r="M17" s="11"/>
      <c r="N17" s="11"/>
      <c r="O17" s="12"/>
    </row>
    <row r="18" spans="1:15" s="3" customFormat="1" ht="60.75" thickBot="1" x14ac:dyDescent="0.25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 x14ac:dyDescent="0.25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 x14ac:dyDescent="0.25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 x14ac:dyDescent="0.25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 x14ac:dyDescent="0.25">
      <c r="A22"/>
      <c r="B22" s="27"/>
      <c r="D22" s="28"/>
      <c r="E22" s="29"/>
      <c r="F22" s="30"/>
      <c r="G22" s="32">
        <f>SUM(G18:G21)</f>
        <v>1</v>
      </c>
      <c r="H22" s="30"/>
      <c r="I22" s="86" t="s">
        <v>6</v>
      </c>
      <c r="J22" s="87"/>
      <c r="K22" s="33">
        <f>SUM(K18:K21)</f>
        <v>0</v>
      </c>
      <c r="L22" s="18"/>
      <c r="M22" s="18"/>
      <c r="N22" s="18"/>
      <c r="O22" s="19"/>
    </row>
    <row r="23" spans="1:15" s="3" customFormat="1" x14ac:dyDescent="0.2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 x14ac:dyDescent="0.2">
      <c r="M24" s="43">
        <f>M16+M21</f>
        <v>64135</v>
      </c>
    </row>
  </sheetData>
  <mergeCells count="5">
    <mergeCell ref="D4:E4"/>
    <mergeCell ref="I4:J4"/>
    <mergeCell ref="D17:E17"/>
    <mergeCell ref="I17:J17"/>
    <mergeCell ref="I22:J22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3E69-2102-4080-930B-63717A1DF02D}">
  <dimension ref="C3:K32"/>
  <sheetViews>
    <sheetView showGridLines="0" tabSelected="1" workbookViewId="0">
      <selection activeCell="C9" sqref="C9"/>
    </sheetView>
  </sheetViews>
  <sheetFormatPr defaultRowHeight="12.75" x14ac:dyDescent="0.2"/>
  <cols>
    <col min="3" max="3" width="48.140625" customWidth="1"/>
    <col min="4" max="4" width="28.42578125" customWidth="1"/>
    <col min="5" max="5" width="12.42578125" customWidth="1"/>
    <col min="6" max="6" width="14.85546875" customWidth="1"/>
    <col min="7" max="7" width="14" customWidth="1"/>
    <col min="8" max="8" width="15" customWidth="1"/>
    <col min="9" max="9" width="16.85546875" customWidth="1"/>
    <col min="10" max="10" width="14.42578125" customWidth="1"/>
    <col min="11" max="11" width="16.85546875" customWidth="1"/>
  </cols>
  <sheetData>
    <row r="3" spans="3:11" x14ac:dyDescent="0.2">
      <c r="C3" s="73" t="s">
        <v>49</v>
      </c>
    </row>
    <row r="5" spans="3:11" x14ac:dyDescent="0.2">
      <c r="C5" s="49"/>
      <c r="D5" s="49"/>
      <c r="E5" s="49"/>
      <c r="F5" s="49"/>
      <c r="G5" s="49"/>
      <c r="H5" s="49"/>
    </row>
    <row r="6" spans="3:11" ht="25.5" x14ac:dyDescent="0.2">
      <c r="C6" s="68" t="s">
        <v>25</v>
      </c>
      <c r="D6" s="68" t="s">
        <v>31</v>
      </c>
      <c r="E6" s="68" t="s">
        <v>36</v>
      </c>
      <c r="F6" s="68" t="s">
        <v>47</v>
      </c>
      <c r="G6" s="68" t="s">
        <v>60</v>
      </c>
      <c r="H6" s="65" t="s">
        <v>28</v>
      </c>
      <c r="I6" s="52" t="s">
        <v>50</v>
      </c>
      <c r="J6" s="52" t="s">
        <v>52</v>
      </c>
      <c r="K6" s="52" t="s">
        <v>51</v>
      </c>
    </row>
    <row r="7" spans="3:11" x14ac:dyDescent="0.2">
      <c r="C7" s="90" t="s">
        <v>35</v>
      </c>
      <c r="D7" s="66" t="s">
        <v>34</v>
      </c>
      <c r="E7" s="66" t="s">
        <v>37</v>
      </c>
      <c r="F7" s="66" t="s">
        <v>56</v>
      </c>
      <c r="G7" s="69">
        <v>4000</v>
      </c>
      <c r="H7" s="57">
        <v>1</v>
      </c>
      <c r="I7" s="71">
        <f>H7*G7</f>
        <v>4000</v>
      </c>
      <c r="J7" s="83"/>
      <c r="K7" s="80">
        <f>J7*H7</f>
        <v>0</v>
      </c>
    </row>
    <row r="8" spans="3:11" x14ac:dyDescent="0.2">
      <c r="C8" s="90" t="s">
        <v>42</v>
      </c>
      <c r="D8" s="66" t="s">
        <v>33</v>
      </c>
      <c r="E8" s="66" t="s">
        <v>38</v>
      </c>
      <c r="F8" s="66" t="s">
        <v>57</v>
      </c>
      <c r="G8" s="69">
        <v>3400</v>
      </c>
      <c r="H8" s="57">
        <v>1</v>
      </c>
      <c r="I8" s="71">
        <f t="shared" ref="I8:I12" si="0">H8*G8</f>
        <v>3400</v>
      </c>
      <c r="J8" s="83"/>
      <c r="K8" s="80">
        <f t="shared" ref="K8:K12" si="1">J8*H8</f>
        <v>0</v>
      </c>
    </row>
    <row r="9" spans="3:11" x14ac:dyDescent="0.2">
      <c r="C9" s="90" t="s">
        <v>43</v>
      </c>
      <c r="D9" s="66" t="s">
        <v>32</v>
      </c>
      <c r="E9" s="66" t="s">
        <v>39</v>
      </c>
      <c r="F9" s="66" t="s">
        <v>58</v>
      </c>
      <c r="G9" s="69">
        <v>3400</v>
      </c>
      <c r="H9" s="57">
        <v>1</v>
      </c>
      <c r="I9" s="71">
        <f t="shared" si="0"/>
        <v>3400</v>
      </c>
      <c r="J9" s="83"/>
      <c r="K9" s="80">
        <f t="shared" si="1"/>
        <v>0</v>
      </c>
    </row>
    <row r="10" spans="3:11" x14ac:dyDescent="0.2">
      <c r="C10" s="90" t="s">
        <v>41</v>
      </c>
      <c r="D10" s="66" t="s">
        <v>32</v>
      </c>
      <c r="E10" s="66" t="s">
        <v>40</v>
      </c>
      <c r="F10" s="66" t="s">
        <v>59</v>
      </c>
      <c r="G10" s="69">
        <v>2000</v>
      </c>
      <c r="H10" s="57">
        <v>1</v>
      </c>
      <c r="I10" s="71">
        <f t="shared" si="0"/>
        <v>2000</v>
      </c>
      <c r="J10" s="83"/>
      <c r="K10" s="80">
        <f t="shared" si="1"/>
        <v>0</v>
      </c>
    </row>
    <row r="11" spans="3:11" x14ac:dyDescent="0.2">
      <c r="C11" s="91" t="s">
        <v>44</v>
      </c>
      <c r="D11" s="64" t="s">
        <v>45</v>
      </c>
      <c r="E11" s="67" t="s">
        <v>46</v>
      </c>
      <c r="F11" s="64" t="s">
        <v>61</v>
      </c>
      <c r="G11" s="70">
        <v>600</v>
      </c>
      <c r="H11" s="57">
        <v>4</v>
      </c>
      <c r="I11" s="71">
        <f t="shared" si="0"/>
        <v>2400</v>
      </c>
      <c r="J11" s="84"/>
      <c r="K11" s="80">
        <f t="shared" si="1"/>
        <v>0</v>
      </c>
    </row>
    <row r="12" spans="3:11" x14ac:dyDescent="0.2">
      <c r="C12" s="92" t="s">
        <v>48</v>
      </c>
      <c r="D12" s="56" t="s">
        <v>46</v>
      </c>
      <c r="E12" s="53" t="s">
        <v>46</v>
      </c>
      <c r="F12" s="56" t="s">
        <v>62</v>
      </c>
      <c r="G12" s="71">
        <v>0</v>
      </c>
      <c r="H12" s="57">
        <v>1</v>
      </c>
      <c r="I12" s="71">
        <f t="shared" si="0"/>
        <v>0</v>
      </c>
      <c r="J12" s="71">
        <v>0</v>
      </c>
      <c r="K12" s="71">
        <f t="shared" si="1"/>
        <v>0</v>
      </c>
    </row>
    <row r="13" spans="3:11" x14ac:dyDescent="0.2">
      <c r="C13" s="54"/>
      <c r="D13" s="54"/>
      <c r="E13" s="54"/>
      <c r="F13" s="54"/>
      <c r="G13" s="55"/>
      <c r="H13" s="60" t="s">
        <v>54</v>
      </c>
      <c r="I13" s="72">
        <f>SUM(I7:I12)</f>
        <v>15200</v>
      </c>
      <c r="J13" s="60" t="s">
        <v>54</v>
      </c>
      <c r="K13" s="81">
        <f>SUM(K7:K12)</f>
        <v>0</v>
      </c>
    </row>
    <row r="16" spans="3:11" x14ac:dyDescent="0.2">
      <c r="C16" s="73" t="s">
        <v>53</v>
      </c>
    </row>
    <row r="19" spans="3:8" x14ac:dyDescent="0.2">
      <c r="C19" s="46"/>
      <c r="D19" s="46"/>
      <c r="E19" s="61"/>
      <c r="F19" s="63"/>
    </row>
    <row r="20" spans="3:8" ht="25.5" x14ac:dyDescent="0.2">
      <c r="C20" s="47" t="s">
        <v>55</v>
      </c>
      <c r="D20" s="47" t="s">
        <v>63</v>
      </c>
      <c r="E20" s="59" t="s">
        <v>27</v>
      </c>
      <c r="F20" s="62" t="s">
        <v>50</v>
      </c>
      <c r="G20" s="52" t="s">
        <v>64</v>
      </c>
      <c r="H20" s="52" t="s">
        <v>51</v>
      </c>
    </row>
    <row r="21" spans="3:8" x14ac:dyDescent="0.2">
      <c r="C21" s="48" t="s">
        <v>29</v>
      </c>
      <c r="D21" s="50">
        <v>55</v>
      </c>
      <c r="E21" s="51">
        <v>45</v>
      </c>
      <c r="F21" s="71">
        <f>E21*D21</f>
        <v>2475</v>
      </c>
      <c r="G21" s="85"/>
      <c r="H21" s="80">
        <f>G21*E21</f>
        <v>0</v>
      </c>
    </row>
    <row r="22" spans="3:8" x14ac:dyDescent="0.2">
      <c r="C22" s="48" t="s">
        <v>30</v>
      </c>
      <c r="D22" s="50">
        <v>75</v>
      </c>
      <c r="E22" s="51">
        <v>10</v>
      </c>
      <c r="F22" s="71">
        <f t="shared" ref="F22" si="2">E22*D22</f>
        <v>750</v>
      </c>
      <c r="G22" s="85"/>
      <c r="H22" s="80">
        <f t="shared" ref="H22" si="3">G22*E22</f>
        <v>0</v>
      </c>
    </row>
    <row r="23" spans="3:8" x14ac:dyDescent="0.2">
      <c r="C23" s="46"/>
      <c r="D23" s="46"/>
      <c r="E23" s="58" t="s">
        <v>54</v>
      </c>
      <c r="F23" s="72">
        <f>SUM(F21:F22)</f>
        <v>3225</v>
      </c>
      <c r="G23" s="74" t="s">
        <v>26</v>
      </c>
      <c r="H23" s="81">
        <f>SUM(H21:H22)</f>
        <v>0</v>
      </c>
    </row>
    <row r="24" spans="3:8" x14ac:dyDescent="0.2">
      <c r="G24" s="74" t="s">
        <v>65</v>
      </c>
      <c r="H24" s="82">
        <f>(1-H23/F23)</f>
        <v>1</v>
      </c>
    </row>
    <row r="30" spans="3:8" x14ac:dyDescent="0.2">
      <c r="C30" s="75" t="s">
        <v>66</v>
      </c>
      <c r="D30" s="77"/>
      <c r="E30" s="77"/>
      <c r="F30" s="77"/>
    </row>
    <row r="31" spans="3:8" x14ac:dyDescent="0.2">
      <c r="C31" s="76" t="s">
        <v>67</v>
      </c>
      <c r="D31" s="77"/>
      <c r="E31" s="77"/>
      <c r="F31" s="77"/>
    </row>
    <row r="32" spans="3:8" x14ac:dyDescent="0.2">
      <c r="C32" s="79" t="s">
        <v>68</v>
      </c>
      <c r="D32" s="78"/>
      <c r="E32" s="78"/>
      <c r="F32" s="78"/>
    </row>
  </sheetData>
  <sheetProtection algorithmName="SHA-512" hashValue="chael911zeZegu9J+jwOrD9M50/PVm81g0k5Sk1SuZ5pMtNez9t6Q8UlJspLH/SDn29eKyzTqP2cIZzEgH/9qg==" saltValue="wRxPIFu+RZDFvFRLACV/3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26E08C-249A-4566-94A3-06EC9BD6CF66}"/>
</file>

<file path=customXml/itemProps2.xml><?xml version="1.0" encoding="utf-8"?>
<ds:datastoreItem xmlns:ds="http://schemas.openxmlformats.org/officeDocument/2006/customXml" ds:itemID="{04776B14-2AFD-4532-A9B2-2548AACDA1F6}"/>
</file>

<file path=customXml/itemProps3.xml><?xml version="1.0" encoding="utf-8"?>
<ds:datastoreItem xmlns:ds="http://schemas.openxmlformats.org/officeDocument/2006/customXml" ds:itemID="{338AA652-07A7-431B-8CE5-EDA68103D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S9</vt:lpstr>
      <vt:lpstr>S9 (2)</vt:lpstr>
      <vt:lpstr>Oferta licitadors</vt:lpstr>
      <vt:lpstr>'S9'!Àrea_d'impressió</vt:lpstr>
      <vt:lpstr>'S9 (2)'!Àrea_d'impressió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Polo</dc:creator>
  <cp:lastModifiedBy>Sergi Masqué Vila</cp:lastModifiedBy>
  <cp:lastPrinted>2025-05-13T10:01:10Z</cp:lastPrinted>
  <dcterms:created xsi:type="dcterms:W3CDTF">2021-06-03T15:45:28Z</dcterms:created>
  <dcterms:modified xsi:type="dcterms:W3CDTF">2025-10-31T12:00:13Z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2023-06-28T10:15:32Z</vt:lpwstr>
  </property>
  <property fmtid="{D5CDD505-2E9C-101B-9397-08002B2CF9AE}" pid="4" name="MSIP_Label_2c703402-3c38-494b-8da3-1b09da23d161_Method">
    <vt:lpwstr>Privileged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af60a27d-4e1b-43bb-8417-b57fc45e722f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</Properties>
</file>