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jzamorano\Desktop\CBT 2023-2026\Energía\2026\Licitación 2026-2029\"/>
    </mc:Choice>
  </mc:AlternateContent>
  <xr:revisionPtr revIDLastSave="0" documentId="13_ncr:1_{AC24B031-BEB2-4A7E-87AC-941ABC0E8264}" xr6:coauthVersionLast="36" xr6:coauthVersionMax="36" xr10:uidLastSave="{00000000-0000-0000-0000-000000000000}"/>
  <bookViews>
    <workbookView xWindow="0" yWindow="0" windowWidth="28800" windowHeight="11625" tabRatio="825" firstSheet="1" activeTab="1" xr2:uid="{00000000-000D-0000-FFFF-FFFF00000000}"/>
  </bookViews>
  <sheets>
    <sheet name="NAU TRIANGULAR" sheetId="52" state="hidden" r:id="rId1"/>
    <sheet name="CUPS" sheetId="84" r:id="rId2"/>
  </sheets>
  <externalReferences>
    <externalReference r:id="rId3"/>
    <externalReference r:id="rId4"/>
  </externalReferences>
  <definedNames>
    <definedName name="DATA7">[1]Hoja1!#REF!</definedName>
    <definedName name="ElecIC2014Total">#REF!</definedName>
    <definedName name="GasIC2014Total">#REF!</definedName>
  </definedNames>
  <calcPr calcId="191029"/>
</workbook>
</file>

<file path=xl/calcChain.xml><?xml version="1.0" encoding="utf-8"?>
<calcChain xmlns="http://schemas.openxmlformats.org/spreadsheetml/2006/main">
  <c r="G1" i="52" l="1"/>
  <c r="A3" i="52"/>
  <c r="A84" i="52" s="1"/>
  <c r="A138" i="52" s="1"/>
  <c r="T40" i="52"/>
  <c r="T62" i="52" s="1"/>
  <c r="T28" i="52"/>
  <c r="C190" i="52"/>
  <c r="T182" i="52"/>
  <c r="S182" i="52"/>
  <c r="R182" i="52"/>
  <c r="Q182" i="52"/>
  <c r="O182" i="52"/>
  <c r="O212" i="52" s="1"/>
  <c r="N182" i="52"/>
  <c r="N212" i="52" s="1"/>
  <c r="M182" i="52"/>
  <c r="M212" i="52" s="1"/>
  <c r="L182" i="52"/>
  <c r="L212" i="52" s="1"/>
  <c r="K182" i="52"/>
  <c r="K212" i="52" s="1"/>
  <c r="J182" i="52"/>
  <c r="J212" i="52" s="1"/>
  <c r="I182" i="52"/>
  <c r="I212" i="52" s="1"/>
  <c r="H182" i="52"/>
  <c r="H212" i="52" s="1"/>
  <c r="G182" i="52"/>
  <c r="G212" i="52" s="1"/>
  <c r="F182" i="52"/>
  <c r="F212" i="52" s="1"/>
  <c r="E182" i="52"/>
  <c r="E212" i="52" s="1"/>
  <c r="D182" i="52"/>
  <c r="D212" i="52" s="1"/>
  <c r="C182" i="52"/>
  <c r="C212" i="52" s="1"/>
  <c r="S131" i="52"/>
  <c r="R131" i="52"/>
  <c r="Q131" i="52"/>
  <c r="O127" i="52"/>
  <c r="N127" i="52"/>
  <c r="M127" i="52"/>
  <c r="L127" i="52"/>
  <c r="K127" i="52"/>
  <c r="J127" i="52"/>
  <c r="I127" i="52"/>
  <c r="H127" i="52"/>
  <c r="G127" i="52"/>
  <c r="F127" i="52"/>
  <c r="E127" i="52"/>
  <c r="D127" i="52"/>
  <c r="C127" i="52"/>
  <c r="O62" i="52"/>
  <c r="N62" i="52"/>
  <c r="M62" i="52"/>
  <c r="L62" i="52"/>
  <c r="K62" i="52"/>
  <c r="J62" i="52"/>
  <c r="I62" i="52"/>
  <c r="H62" i="52"/>
  <c r="G62" i="52"/>
  <c r="F62" i="52"/>
  <c r="E62" i="52"/>
  <c r="D62" i="52"/>
  <c r="C62" i="52"/>
  <c r="O60" i="52"/>
  <c r="N60" i="52"/>
  <c r="M60" i="52"/>
  <c r="L60" i="52"/>
  <c r="K60" i="52"/>
  <c r="J60" i="52"/>
  <c r="I60" i="52"/>
  <c r="H60" i="52"/>
  <c r="G60" i="52"/>
  <c r="F60" i="52"/>
  <c r="E60" i="52"/>
  <c r="D60" i="52"/>
  <c r="C60" i="52"/>
  <c r="O40" i="52"/>
  <c r="O43" i="52" s="1"/>
  <c r="N40" i="52"/>
  <c r="N44" i="52" s="1"/>
  <c r="M40" i="52"/>
  <c r="M42" i="52" s="1"/>
  <c r="L40" i="52"/>
  <c r="L42" i="52" s="1"/>
  <c r="K40" i="52"/>
  <c r="K43" i="52" s="1"/>
  <c r="J40" i="52"/>
  <c r="J42" i="52" s="1"/>
  <c r="I40" i="52"/>
  <c r="H40" i="52"/>
  <c r="G40" i="52"/>
  <c r="G43" i="52" s="1"/>
  <c r="F40" i="52"/>
  <c r="E40" i="52"/>
  <c r="D40" i="52"/>
  <c r="D44" i="52" s="1"/>
  <c r="C40" i="52"/>
  <c r="C21" i="52"/>
  <c r="C20" i="52"/>
  <c r="C19" i="52"/>
  <c r="N1" i="52"/>
  <c r="O1" i="52"/>
  <c r="I1" i="52"/>
  <c r="K1" i="52"/>
  <c r="M1" i="52"/>
  <c r="L1" i="52"/>
  <c r="J1" i="52"/>
  <c r="H1" i="52"/>
  <c r="T134" i="52"/>
  <c r="K79" i="52"/>
  <c r="I79" i="52"/>
  <c r="J79" i="52"/>
  <c r="H79" i="52"/>
  <c r="L79" i="52"/>
  <c r="O79" i="52"/>
  <c r="M79" i="52"/>
  <c r="N79" i="52"/>
  <c r="D29" i="52"/>
  <c r="D9" i="52" s="1"/>
  <c r="K30" i="52"/>
  <c r="L29" i="52"/>
  <c r="L44" i="52" l="1"/>
  <c r="E9" i="52"/>
  <c r="F9" i="52" s="1"/>
  <c r="G9" i="52" s="1"/>
  <c r="D42" i="52"/>
  <c r="E42" i="52"/>
  <c r="F29" i="52"/>
  <c r="K42" i="52"/>
  <c r="D43" i="52"/>
  <c r="F1" i="52"/>
  <c r="H29" i="52"/>
  <c r="I43" i="52"/>
  <c r="F44" i="52"/>
  <c r="J31" i="52"/>
  <c r="E43" i="52"/>
  <c r="O29" i="52"/>
  <c r="M43" i="52"/>
  <c r="J30" i="52"/>
  <c r="H42" i="52"/>
  <c r="J43" i="52"/>
  <c r="E30" i="52"/>
  <c r="J44" i="52"/>
  <c r="G44" i="52"/>
  <c r="O44" i="52"/>
  <c r="G42" i="52"/>
  <c r="L43" i="52"/>
  <c r="O42" i="52"/>
  <c r="I44" i="52"/>
  <c r="K29" i="52"/>
  <c r="G30" i="52"/>
  <c r="E44" i="52"/>
  <c r="H43" i="52"/>
  <c r="D31" i="52"/>
  <c r="D11" i="52" s="1"/>
  <c r="N31" i="52"/>
  <c r="J29" i="52"/>
  <c r="E31" i="52"/>
  <c r="I30" i="52"/>
  <c r="E29" i="52"/>
  <c r="M29" i="52"/>
  <c r="G31" i="52"/>
  <c r="O30" i="52"/>
  <c r="D30" i="52"/>
  <c r="D10" i="52" s="1"/>
  <c r="O31" i="52"/>
  <c r="K31" i="52"/>
  <c r="M44" i="52"/>
  <c r="I31" i="52"/>
  <c r="N30" i="52"/>
  <c r="G29" i="52"/>
  <c r="H31" i="52"/>
  <c r="F31" i="52"/>
  <c r="F30" i="52"/>
  <c r="L30" i="52"/>
  <c r="H30" i="52"/>
  <c r="N43" i="52"/>
  <c r="K44" i="52"/>
  <c r="I42" i="52"/>
  <c r="F43" i="52"/>
  <c r="M30" i="52"/>
  <c r="L31" i="52"/>
  <c r="N42" i="52"/>
  <c r="H44" i="52"/>
  <c r="F42" i="52"/>
  <c r="N29" i="52"/>
  <c r="M31" i="52"/>
  <c r="I29" i="52"/>
  <c r="E10" i="52" l="1"/>
  <c r="F10" i="52" s="1"/>
  <c r="G10" i="52" s="1"/>
  <c r="H10" i="52" s="1"/>
  <c r="I10" i="52" s="1"/>
  <c r="J10" i="52" s="1"/>
  <c r="K10" i="52" s="1"/>
  <c r="L10" i="52" s="1"/>
  <c r="M10" i="52" s="1"/>
  <c r="N10" i="52" s="1"/>
  <c r="O10" i="52" s="1"/>
  <c r="E11" i="52"/>
  <c r="F11" i="52" s="1"/>
  <c r="G11" i="52" s="1"/>
  <c r="H11" i="52" s="1"/>
  <c r="I11" i="52" s="1"/>
  <c r="J11" i="52" s="1"/>
  <c r="K11" i="52" s="1"/>
  <c r="L11" i="52" s="1"/>
  <c r="M11" i="52" s="1"/>
  <c r="N11" i="52" s="1"/>
  <c r="O11" i="52" s="1"/>
  <c r="H9" i="52"/>
  <c r="D1" i="52"/>
  <c r="E1" i="52"/>
  <c r="C24" i="52"/>
  <c r="I9" i="52" l="1"/>
  <c r="R36" i="52"/>
  <c r="Q64" i="52"/>
  <c r="R19" i="52"/>
  <c r="Q20" i="52"/>
  <c r="R190" i="52"/>
  <c r="R24" i="52"/>
  <c r="Q63" i="52"/>
  <c r="Q22" i="52"/>
  <c r="Q24" i="52"/>
  <c r="Q18" i="52"/>
  <c r="Q21" i="52"/>
  <c r="Q66" i="52"/>
  <c r="R20" i="52"/>
  <c r="Q16" i="52"/>
  <c r="R21" i="52"/>
  <c r="Q190" i="52"/>
  <c r="Q67" i="52"/>
  <c r="Q23" i="52"/>
  <c r="R78" i="52"/>
  <c r="Q19" i="52"/>
  <c r="Q36" i="52"/>
  <c r="Q78" i="52"/>
  <c r="Q65" i="52"/>
  <c r="Q17" i="52"/>
  <c r="Q35" i="52"/>
  <c r="Q130" i="52" s="1"/>
  <c r="Q68" i="52"/>
  <c r="J9" i="52" l="1"/>
  <c r="S78" i="52"/>
  <c r="S36" i="52"/>
  <c r="S190" i="52"/>
  <c r="T128" i="52" s="1"/>
  <c r="T188" i="52" s="1"/>
  <c r="S21" i="52"/>
  <c r="S20" i="52"/>
  <c r="Q70" i="52"/>
  <c r="Q133" i="52" s="1"/>
  <c r="S19" i="52"/>
  <c r="S24" i="52"/>
  <c r="Q128" i="52"/>
  <c r="Q184" i="52" s="1"/>
  <c r="Q132" i="52"/>
  <c r="Q129" i="52"/>
  <c r="E79" i="52"/>
  <c r="G79" i="52" l="1"/>
  <c r="D79" i="52"/>
  <c r="K9" i="52"/>
  <c r="Q186" i="52"/>
  <c r="Q187" i="52"/>
  <c r="Q183" i="52"/>
  <c r="Q185" i="52"/>
  <c r="Q191" i="52"/>
  <c r="Q71" i="52"/>
  <c r="L9" i="52" l="1"/>
  <c r="Q134" i="52"/>
  <c r="Q188" i="52" s="1"/>
  <c r="M9" i="52" l="1"/>
  <c r="F79" i="52"/>
  <c r="Q77" i="52"/>
  <c r="N9" i="52" l="1"/>
  <c r="O9" i="52" l="1"/>
  <c r="E215" i="52" l="1"/>
  <c r="D215" i="52"/>
  <c r="E214" i="52"/>
  <c r="D214" i="52"/>
  <c r="E213" i="52"/>
  <c r="D213" i="52"/>
  <c r="E67" i="52"/>
  <c r="D67" i="52"/>
  <c r="E66" i="52"/>
  <c r="D66" i="52"/>
  <c r="E65" i="52"/>
  <c r="D65" i="52"/>
  <c r="E64" i="52"/>
  <c r="D64" i="52"/>
  <c r="E63" i="52"/>
  <c r="D63" i="52"/>
  <c r="E52" i="52"/>
  <c r="D52" i="52"/>
  <c r="E51" i="52"/>
  <c r="D51" i="52"/>
  <c r="E50" i="52"/>
  <c r="D50" i="52"/>
  <c r="E18" i="52"/>
  <c r="D18" i="52"/>
  <c r="E17" i="52"/>
  <c r="D17" i="52"/>
  <c r="E16" i="52"/>
  <c r="D16" i="52"/>
  <c r="D216" i="52" l="1"/>
  <c r="D68" i="52"/>
  <c r="E216" i="52"/>
  <c r="E68" i="52"/>
  <c r="E132" i="52" s="1"/>
  <c r="D35" i="52"/>
  <c r="D23" i="52"/>
  <c r="D22" i="52"/>
  <c r="E23" i="52"/>
  <c r="E22" i="52"/>
  <c r="E128" i="52" s="1"/>
  <c r="E191" i="52" s="1"/>
  <c r="E35" i="52"/>
  <c r="E186" i="52" l="1"/>
  <c r="D128" i="52"/>
  <c r="D26" i="52"/>
  <c r="D129" i="52"/>
  <c r="D25" i="52"/>
  <c r="D38" i="52"/>
  <c r="D37" i="52"/>
  <c r="D130" i="52"/>
  <c r="E130" i="52"/>
  <c r="E184" i="52" s="1"/>
  <c r="E37" i="52"/>
  <c r="E38" i="52"/>
  <c r="E26" i="52"/>
  <c r="E25" i="52"/>
  <c r="E129" i="52"/>
  <c r="D132" i="52"/>
  <c r="D183" i="52" l="1"/>
  <c r="D184" i="52"/>
  <c r="D186" i="52"/>
  <c r="E183" i="52"/>
  <c r="D191" i="52"/>
  <c r="F67" i="52" l="1"/>
  <c r="F66" i="52"/>
  <c r="F65" i="52"/>
  <c r="F64" i="52"/>
  <c r="F63" i="52"/>
  <c r="F52" i="52"/>
  <c r="F51" i="52"/>
  <c r="F50" i="52"/>
  <c r="F18" i="52"/>
  <c r="F17" i="52"/>
  <c r="F16" i="52"/>
  <c r="F68" i="52" l="1"/>
  <c r="F35" i="52"/>
  <c r="F22" i="52"/>
  <c r="F23" i="52"/>
  <c r="F129" i="52" l="1"/>
  <c r="F26" i="52"/>
  <c r="F25" i="52"/>
  <c r="F128" i="52"/>
  <c r="F132" i="52"/>
  <c r="F37" i="52"/>
  <c r="F38" i="52"/>
  <c r="F130" i="52"/>
  <c r="F184" i="52" l="1"/>
  <c r="F191" i="52"/>
  <c r="F186" i="52"/>
  <c r="F183" i="52"/>
  <c r="F215" i="52" l="1"/>
  <c r="F214" i="52"/>
  <c r="F213" i="52"/>
  <c r="F216" i="52" l="1"/>
  <c r="I67" i="52" l="1"/>
  <c r="H67" i="52"/>
  <c r="G67" i="52"/>
  <c r="I66" i="52"/>
  <c r="H66" i="52"/>
  <c r="G66" i="52"/>
  <c r="I65" i="52"/>
  <c r="H65" i="52"/>
  <c r="G65" i="52"/>
  <c r="I64" i="52"/>
  <c r="H64" i="52"/>
  <c r="G64" i="52"/>
  <c r="H63" i="52"/>
  <c r="G63" i="52"/>
  <c r="I52" i="52"/>
  <c r="H52" i="52"/>
  <c r="G52" i="52"/>
  <c r="I51" i="52"/>
  <c r="H51" i="52"/>
  <c r="G51" i="52"/>
  <c r="I50" i="52"/>
  <c r="H50" i="52"/>
  <c r="G50" i="52"/>
  <c r="I18" i="52"/>
  <c r="H18" i="52"/>
  <c r="G18" i="52"/>
  <c r="I17" i="52"/>
  <c r="H17" i="52"/>
  <c r="G17" i="52"/>
  <c r="I16" i="52"/>
  <c r="H16" i="52"/>
  <c r="G16" i="52"/>
  <c r="G22" i="52" l="1"/>
  <c r="G23" i="52"/>
  <c r="G35" i="52"/>
  <c r="H23" i="52"/>
  <c r="H35" i="52"/>
  <c r="H22" i="52"/>
  <c r="H128" i="52" s="1"/>
  <c r="H191" i="52" s="1"/>
  <c r="I35" i="52"/>
  <c r="I23" i="52"/>
  <c r="I22" i="52"/>
  <c r="I128" i="52" s="1"/>
  <c r="I191" i="52" s="1"/>
  <c r="G68" i="52"/>
  <c r="H68" i="52"/>
  <c r="H132" i="52" s="1"/>
  <c r="H186" i="52" l="1"/>
  <c r="I25" i="52"/>
  <c r="I26" i="52"/>
  <c r="I129" i="52"/>
  <c r="I37" i="52"/>
  <c r="I38" i="52"/>
  <c r="I130" i="52"/>
  <c r="I184" i="52" s="1"/>
  <c r="G129" i="52"/>
  <c r="G25" i="52"/>
  <c r="G26" i="52"/>
  <c r="G128" i="52"/>
  <c r="H130" i="52"/>
  <c r="H184" i="52" s="1"/>
  <c r="H37" i="52"/>
  <c r="H38" i="52"/>
  <c r="G38" i="52"/>
  <c r="G130" i="52"/>
  <c r="G37" i="52"/>
  <c r="H26" i="52"/>
  <c r="H25" i="52"/>
  <c r="H129" i="52"/>
  <c r="G132" i="52"/>
  <c r="G184" i="52" l="1"/>
  <c r="H183" i="52"/>
  <c r="G191" i="52"/>
  <c r="G186" i="52"/>
  <c r="I183" i="52"/>
  <c r="G183" i="52"/>
  <c r="G215" i="52" l="1"/>
  <c r="H215" i="52"/>
  <c r="H214" i="52"/>
  <c r="G214" i="52"/>
  <c r="G213" i="52"/>
  <c r="H213" i="52"/>
  <c r="H216" i="52" l="1"/>
  <c r="G216" i="52"/>
  <c r="I213" i="52" l="1"/>
  <c r="I214" i="52"/>
  <c r="I215" i="52"/>
  <c r="I216" i="52" l="1"/>
  <c r="I63" i="52" l="1"/>
  <c r="I68" i="52" l="1"/>
  <c r="I132" i="52" l="1"/>
  <c r="I186" i="52" l="1"/>
  <c r="J67" i="52" l="1"/>
  <c r="J66" i="52"/>
  <c r="J65" i="52"/>
  <c r="J64" i="52"/>
  <c r="J63" i="52"/>
  <c r="J52" i="52"/>
  <c r="J51" i="52"/>
  <c r="J50" i="52"/>
  <c r="J18" i="52"/>
  <c r="J17" i="52"/>
  <c r="J16" i="52"/>
  <c r="J68" i="52" l="1"/>
  <c r="J22" i="52"/>
  <c r="J35" i="52"/>
  <c r="J23" i="52"/>
  <c r="J128" i="52" l="1"/>
  <c r="J25" i="52"/>
  <c r="J26" i="52"/>
  <c r="J129" i="52"/>
  <c r="J38" i="52"/>
  <c r="J130" i="52"/>
  <c r="J37" i="52"/>
  <c r="J132" i="52"/>
  <c r="J184" i="52" l="1"/>
  <c r="J183" i="52"/>
  <c r="J186" i="52"/>
  <c r="J191" i="52"/>
  <c r="J213" i="52" l="1"/>
  <c r="J214" i="52"/>
  <c r="J215" i="52"/>
  <c r="J216" i="52" l="1"/>
  <c r="K67" i="52"/>
  <c r="K66" i="52"/>
  <c r="K65" i="52"/>
  <c r="K64" i="52"/>
  <c r="K63" i="52"/>
  <c r="K52" i="52"/>
  <c r="K51" i="52"/>
  <c r="K50" i="52"/>
  <c r="K18" i="52"/>
  <c r="K17" i="52"/>
  <c r="K16" i="52"/>
  <c r="K68" i="52" l="1"/>
  <c r="K132" i="52" s="1"/>
  <c r="K35" i="52"/>
  <c r="K23" i="52"/>
  <c r="K22" i="52"/>
  <c r="K128" i="52" l="1"/>
  <c r="K25" i="52"/>
  <c r="K129" i="52"/>
  <c r="K26" i="52"/>
  <c r="K38" i="52"/>
  <c r="K130" i="52"/>
  <c r="K37" i="52"/>
  <c r="K184" i="52" l="1"/>
  <c r="K183" i="52"/>
  <c r="K186" i="52"/>
  <c r="K191" i="52"/>
  <c r="K214" i="52" l="1"/>
  <c r="K215" i="52"/>
  <c r="K213" i="52"/>
  <c r="K216" i="52" l="1"/>
  <c r="L63" i="52" l="1"/>
  <c r="L64" i="52"/>
  <c r="L65" i="52"/>
  <c r="L66" i="52"/>
  <c r="L67" i="52"/>
  <c r="L68" i="52" l="1"/>
  <c r="L132" i="52" s="1"/>
  <c r="L16" i="52" l="1"/>
  <c r="L17" i="52"/>
  <c r="L18" i="52"/>
  <c r="L22" i="52" l="1"/>
  <c r="L23" i="52"/>
  <c r="L35" i="52"/>
  <c r="L128" i="52" l="1"/>
  <c r="L130" i="52"/>
  <c r="L38" i="52"/>
  <c r="L37" i="52"/>
  <c r="L26" i="52"/>
  <c r="L129" i="52"/>
  <c r="L25" i="52"/>
  <c r="L191" i="52" l="1"/>
  <c r="L186" i="52"/>
  <c r="L184" i="52"/>
  <c r="L183" i="52"/>
  <c r="L50" i="52" l="1"/>
  <c r="L52" i="52"/>
  <c r="L51" i="52"/>
  <c r="L213" i="52" l="1"/>
  <c r="L215" i="52"/>
  <c r="L214" i="52"/>
  <c r="L216" i="52" l="1"/>
  <c r="M63" i="52" l="1"/>
  <c r="M64" i="52"/>
  <c r="M65" i="52"/>
  <c r="M66" i="52"/>
  <c r="M67" i="52"/>
  <c r="M68" i="52" l="1"/>
  <c r="M132" i="52" s="1"/>
  <c r="M16" i="52" l="1"/>
  <c r="M17" i="52"/>
  <c r="M18" i="52"/>
  <c r="M35" i="52" l="1"/>
  <c r="M23" i="52"/>
  <c r="M22" i="52"/>
  <c r="M128" i="52" l="1"/>
  <c r="M26" i="52"/>
  <c r="M129" i="52"/>
  <c r="M25" i="52"/>
  <c r="M37" i="52"/>
  <c r="M130" i="52"/>
  <c r="M38" i="52"/>
  <c r="M184" i="52" l="1"/>
  <c r="M191" i="52"/>
  <c r="M186" i="52"/>
  <c r="M183" i="52"/>
  <c r="M52" i="52" l="1"/>
  <c r="M51" i="52"/>
  <c r="M50" i="52"/>
  <c r="M213" i="52" l="1"/>
  <c r="M214" i="52"/>
  <c r="M215" i="52"/>
  <c r="M216" i="52" l="1"/>
  <c r="N65" i="52" l="1"/>
  <c r="N66" i="52"/>
  <c r="N67" i="52"/>
  <c r="N64" i="52" l="1"/>
  <c r="N63" i="52"/>
  <c r="N68" i="52" l="1"/>
  <c r="N132" i="52" s="1"/>
  <c r="N18" i="52" l="1"/>
  <c r="N16" i="52"/>
  <c r="N17" i="52"/>
  <c r="N35" i="52" l="1"/>
  <c r="N23" i="52"/>
  <c r="N22" i="52"/>
  <c r="N128" i="52" l="1"/>
  <c r="N129" i="52"/>
  <c r="N26" i="52"/>
  <c r="N25" i="52"/>
  <c r="N38" i="52"/>
  <c r="N37" i="52"/>
  <c r="N130" i="52"/>
  <c r="N184" i="52" l="1"/>
  <c r="N191" i="52"/>
  <c r="N186" i="52"/>
  <c r="N183" i="52"/>
  <c r="N50" i="52" l="1"/>
  <c r="N52" i="52"/>
  <c r="N51" i="52"/>
  <c r="N213" i="52" l="1"/>
  <c r="N215" i="52"/>
  <c r="N214" i="52"/>
  <c r="N216" i="52" l="1"/>
  <c r="O63" i="52" l="1"/>
  <c r="O64" i="52"/>
  <c r="O65" i="52"/>
  <c r="O66" i="52"/>
  <c r="O67" i="52"/>
  <c r="C65" i="52" l="1"/>
  <c r="R65" i="52"/>
  <c r="S65" i="52" s="1"/>
  <c r="R64" i="52"/>
  <c r="S64" i="52" s="1"/>
  <c r="C64" i="52"/>
  <c r="R67" i="52"/>
  <c r="S67" i="52" s="1"/>
  <c r="C67" i="52"/>
  <c r="C66" i="52"/>
  <c r="R66" i="52"/>
  <c r="S66" i="52" s="1"/>
  <c r="O68" i="52"/>
  <c r="C63" i="52"/>
  <c r="R63" i="52"/>
  <c r="S63" i="52" s="1"/>
  <c r="O132" i="52" l="1"/>
  <c r="R68" i="52"/>
  <c r="C68" i="52"/>
  <c r="R132" i="52" l="1"/>
  <c r="S68" i="52"/>
  <c r="S132" i="52" s="1"/>
  <c r="C132" i="52"/>
  <c r="O17" i="52" l="1"/>
  <c r="O18" i="52"/>
  <c r="C18" i="52" l="1"/>
  <c r="R18" i="52"/>
  <c r="S18" i="52" s="1"/>
  <c r="C17" i="52"/>
  <c r="R17" i="52"/>
  <c r="S17" i="52" s="1"/>
  <c r="O16" i="52"/>
  <c r="R16" i="52" l="1"/>
  <c r="S16" i="52" s="1"/>
  <c r="C16" i="52"/>
  <c r="O23" i="52"/>
  <c r="O22" i="52"/>
  <c r="O35" i="52"/>
  <c r="R35" i="52" l="1"/>
  <c r="C35" i="52"/>
  <c r="O128" i="52"/>
  <c r="R22" i="52"/>
  <c r="C22" i="52"/>
  <c r="R23" i="52"/>
  <c r="C23" i="52"/>
  <c r="O130" i="52"/>
  <c r="O37" i="52"/>
  <c r="C37" i="52" s="1"/>
  <c r="O38" i="52"/>
  <c r="O25" i="52"/>
  <c r="C25" i="52" s="1"/>
  <c r="O26" i="52"/>
  <c r="O129" i="52"/>
  <c r="C26" i="52" l="1"/>
  <c r="O183" i="52"/>
  <c r="C129" i="52"/>
  <c r="S22" i="52"/>
  <c r="S128" i="52" s="1"/>
  <c r="R128" i="52"/>
  <c r="O191" i="52"/>
  <c r="C128" i="52"/>
  <c r="O186" i="52"/>
  <c r="R129" i="52"/>
  <c r="S23" i="52"/>
  <c r="S129" i="52" s="1"/>
  <c r="C38" i="52"/>
  <c r="O184" i="52"/>
  <c r="C130" i="52"/>
  <c r="R130" i="52"/>
  <c r="S35" i="52"/>
  <c r="S130" i="52" s="1"/>
  <c r="R183" i="52" l="1"/>
  <c r="S184" i="52"/>
  <c r="R184" i="52"/>
  <c r="C184" i="52"/>
  <c r="R185" i="52"/>
  <c r="R191" i="52"/>
  <c r="R186" i="52"/>
  <c r="S191" i="52"/>
  <c r="S185" i="52"/>
  <c r="S186" i="52"/>
  <c r="C183" i="52"/>
  <c r="C191" i="52"/>
  <c r="C186" i="52"/>
  <c r="S183" i="52"/>
  <c r="O52" i="52" l="1"/>
  <c r="O50" i="52"/>
  <c r="O51" i="52"/>
  <c r="O214" i="52" l="1"/>
  <c r="O213" i="52"/>
  <c r="O215" i="52"/>
  <c r="O216" i="52" l="1"/>
  <c r="D48" i="52" l="1"/>
  <c r="D47" i="52"/>
  <c r="D46" i="52"/>
  <c r="E46" i="52" l="1"/>
  <c r="D61" i="52"/>
  <c r="D54" i="52"/>
  <c r="E47" i="52"/>
  <c r="D55" i="52"/>
  <c r="E48" i="52"/>
  <c r="D56" i="52"/>
  <c r="D57" i="52" l="1"/>
  <c r="D59" i="52" s="1"/>
  <c r="F48" i="52"/>
  <c r="E56" i="52"/>
  <c r="F47" i="52"/>
  <c r="E55" i="52"/>
  <c r="F46" i="52"/>
  <c r="E61" i="52"/>
  <c r="E54" i="52"/>
  <c r="D70" i="52" l="1"/>
  <c r="D133" i="52" s="1"/>
  <c r="D131" i="52"/>
  <c r="D185" i="52" s="1"/>
  <c r="E57" i="52"/>
  <c r="E59" i="52" s="1"/>
  <c r="F61" i="52"/>
  <c r="G46" i="52"/>
  <c r="F54" i="52"/>
  <c r="G47" i="52"/>
  <c r="F55" i="52"/>
  <c r="G48" i="52"/>
  <c r="F56" i="52"/>
  <c r="D71" i="52" l="1"/>
  <c r="D75" i="52" s="1"/>
  <c r="D77" i="52" s="1"/>
  <c r="D134" i="52"/>
  <c r="D188" i="52" s="1"/>
  <c r="D193" i="52" s="1"/>
  <c r="E70" i="52"/>
  <c r="E133" i="52" s="1"/>
  <c r="E187" i="52" s="1"/>
  <c r="E131" i="52"/>
  <c r="E185" i="52" s="1"/>
  <c r="F57" i="52"/>
  <c r="F59" i="52" s="1"/>
  <c r="H48" i="52"/>
  <c r="G56" i="52"/>
  <c r="H47" i="52"/>
  <c r="G55" i="52"/>
  <c r="D187" i="52"/>
  <c r="G61" i="52"/>
  <c r="H46" i="52"/>
  <c r="G54" i="52"/>
  <c r="E71" i="52" l="1"/>
  <c r="E73" i="52" s="1"/>
  <c r="D73" i="52"/>
  <c r="E134" i="52"/>
  <c r="E188" i="52" s="1"/>
  <c r="E193" i="52" s="1"/>
  <c r="F70" i="52"/>
  <c r="F133" i="52" s="1"/>
  <c r="F131" i="52"/>
  <c r="F185" i="52" s="1"/>
  <c r="G57" i="52"/>
  <c r="G131" i="52" s="1"/>
  <c r="I46" i="52"/>
  <c r="H61" i="52"/>
  <c r="H54" i="52"/>
  <c r="D82" i="52"/>
  <c r="I47" i="52"/>
  <c r="H55" i="52"/>
  <c r="I48" i="52"/>
  <c r="H56" i="52"/>
  <c r="F134" i="52" l="1"/>
  <c r="F188" i="52" s="1"/>
  <c r="F193" i="52" s="1"/>
  <c r="F71" i="52"/>
  <c r="F73" i="52" s="1"/>
  <c r="E75" i="52"/>
  <c r="E77" i="52" s="1"/>
  <c r="E82" i="52" s="1"/>
  <c r="G70" i="52"/>
  <c r="G133" i="52" s="1"/>
  <c r="G187" i="52" s="1"/>
  <c r="G59" i="52"/>
  <c r="H57" i="52"/>
  <c r="H70" i="52" s="1"/>
  <c r="H71" i="52" s="1"/>
  <c r="F187" i="52"/>
  <c r="J48" i="52"/>
  <c r="I56" i="52"/>
  <c r="J47" i="52"/>
  <c r="I55" i="52"/>
  <c r="J46" i="52"/>
  <c r="I61" i="52"/>
  <c r="I54" i="52"/>
  <c r="G185" i="52"/>
  <c r="F75" i="52" l="1"/>
  <c r="F77" i="52" s="1"/>
  <c r="G134" i="52"/>
  <c r="G188" i="52" s="1"/>
  <c r="G193" i="52" s="1"/>
  <c r="G71" i="52"/>
  <c r="I57" i="52"/>
  <c r="I131" i="52" s="1"/>
  <c r="H131" i="52"/>
  <c r="H185" i="52" s="1"/>
  <c r="F82" i="52"/>
  <c r="H133" i="52"/>
  <c r="H59" i="52"/>
  <c r="J61" i="52"/>
  <c r="K46" i="52"/>
  <c r="K54" i="52" s="1"/>
  <c r="J54" i="52"/>
  <c r="H75" i="52"/>
  <c r="H77" i="52" s="1"/>
  <c r="H82" i="52" s="1"/>
  <c r="H73" i="52"/>
  <c r="K47" i="52"/>
  <c r="J55" i="52"/>
  <c r="K48" i="52"/>
  <c r="J56" i="52"/>
  <c r="H134" i="52" l="1"/>
  <c r="H188" i="52" s="1"/>
  <c r="H193" i="52" s="1"/>
  <c r="I70" i="52"/>
  <c r="I133" i="52" s="1"/>
  <c r="I187" i="52" s="1"/>
  <c r="I59" i="52"/>
  <c r="G73" i="52"/>
  <c r="G75" i="52"/>
  <c r="G77" i="52" s="1"/>
  <c r="G82" i="52" s="1"/>
  <c r="L47" i="52"/>
  <c r="K55" i="52"/>
  <c r="J57" i="52"/>
  <c r="J131" i="52" s="1"/>
  <c r="L48" i="52"/>
  <c r="K56" i="52"/>
  <c r="H187" i="52"/>
  <c r="K61" i="52"/>
  <c r="L46" i="52"/>
  <c r="L54" i="52" s="1"/>
  <c r="I185" i="52"/>
  <c r="I71" i="52" l="1"/>
  <c r="I73" i="52" s="1"/>
  <c r="I134" i="52"/>
  <c r="K57" i="52"/>
  <c r="K59" i="52" s="1"/>
  <c r="J70" i="52"/>
  <c r="J133" i="52" s="1"/>
  <c r="J187" i="52" s="1"/>
  <c r="J59" i="52"/>
  <c r="I188" i="52"/>
  <c r="I193" i="52" s="1"/>
  <c r="M47" i="52"/>
  <c r="L55" i="52"/>
  <c r="M48" i="52"/>
  <c r="L56" i="52"/>
  <c r="L61" i="52"/>
  <c r="M46" i="52"/>
  <c r="M54" i="52" s="1"/>
  <c r="J185" i="52"/>
  <c r="I75" i="52" l="1"/>
  <c r="I77" i="52" s="1"/>
  <c r="I82" i="52" s="1"/>
  <c r="J134" i="52"/>
  <c r="J188" i="52" s="1"/>
  <c r="J193" i="52" s="1"/>
  <c r="J71" i="52"/>
  <c r="J75" i="52" s="1"/>
  <c r="J77" i="52" s="1"/>
  <c r="K70" i="52"/>
  <c r="K133" i="52" s="1"/>
  <c r="K187" i="52" s="1"/>
  <c r="K131" i="52"/>
  <c r="K185" i="52" s="1"/>
  <c r="L57" i="52"/>
  <c r="L59" i="52" s="1"/>
  <c r="N48" i="52"/>
  <c r="M56" i="52"/>
  <c r="N47" i="52"/>
  <c r="M55" i="52"/>
  <c r="M61" i="52"/>
  <c r="N46" i="52"/>
  <c r="N54" i="52" s="1"/>
  <c r="K134" i="52" l="1"/>
  <c r="K188" i="52" s="1"/>
  <c r="K193" i="52" s="1"/>
  <c r="M57" i="52"/>
  <c r="M70" i="52" s="1"/>
  <c r="M133" i="52" s="1"/>
  <c r="M187" i="52" s="1"/>
  <c r="J73" i="52"/>
  <c r="K71" i="52"/>
  <c r="L70" i="52"/>
  <c r="L71" i="52" s="1"/>
  <c r="L131" i="52"/>
  <c r="L185" i="52" s="1"/>
  <c r="J82" i="52"/>
  <c r="O48" i="52"/>
  <c r="N56" i="52"/>
  <c r="O47" i="52"/>
  <c r="N55" i="52"/>
  <c r="O46" i="52"/>
  <c r="N61" i="52"/>
  <c r="O55" i="52" l="1"/>
  <c r="O56" i="52"/>
  <c r="L133" i="52"/>
  <c r="L134" i="52" s="1"/>
  <c r="L188" i="52" s="1"/>
  <c r="L193" i="52" s="1"/>
  <c r="M59" i="52"/>
  <c r="M131" i="52"/>
  <c r="M185" i="52" s="1"/>
  <c r="K73" i="52"/>
  <c r="K75" i="52"/>
  <c r="K77" i="52" s="1"/>
  <c r="K82" i="52" s="1"/>
  <c r="N57" i="52"/>
  <c r="N70" i="52" s="1"/>
  <c r="L75" i="52"/>
  <c r="L77" i="52" s="1"/>
  <c r="L73" i="52"/>
  <c r="O61" i="52"/>
  <c r="O54" i="52"/>
  <c r="O57" i="52" s="1"/>
  <c r="M71" i="52"/>
  <c r="M134" i="52" l="1"/>
  <c r="M188" i="52" s="1"/>
  <c r="M193" i="52" s="1"/>
  <c r="L187" i="52"/>
  <c r="N59" i="52"/>
  <c r="N131" i="52"/>
  <c r="N185" i="52" s="1"/>
  <c r="N133" i="52"/>
  <c r="N187" i="52" s="1"/>
  <c r="N71" i="52"/>
  <c r="N73" i="52" s="1"/>
  <c r="O70" i="52"/>
  <c r="O71" i="52" s="1"/>
  <c r="O59" i="52"/>
  <c r="C59" i="52" s="1"/>
  <c r="O131" i="52"/>
  <c r="C57" i="52"/>
  <c r="M73" i="52"/>
  <c r="M75" i="52"/>
  <c r="M77" i="52" s="1"/>
  <c r="M82" i="52" s="1"/>
  <c r="L82" i="52"/>
  <c r="N75" i="52" l="1"/>
  <c r="N77" i="52" s="1"/>
  <c r="N82" i="52" s="1"/>
  <c r="N134" i="52"/>
  <c r="N188" i="52" s="1"/>
  <c r="N193" i="52" s="1"/>
  <c r="O185" i="52"/>
  <c r="C131" i="52"/>
  <c r="C185" i="52" s="1"/>
  <c r="O73" i="52"/>
  <c r="O75" i="52"/>
  <c r="C71" i="52"/>
  <c r="C73" i="52" s="1"/>
  <c r="R71" i="52"/>
  <c r="O133" i="52"/>
  <c r="C70" i="52"/>
  <c r="R70" i="52"/>
  <c r="C75" i="52" l="1"/>
  <c r="O187" i="52"/>
  <c r="C133" i="52"/>
  <c r="C187" i="52" s="1"/>
  <c r="R134" i="52"/>
  <c r="R188" i="52" s="1"/>
  <c r="S71" i="52"/>
  <c r="S134" i="52" s="1"/>
  <c r="S188" i="52" s="1"/>
  <c r="O134" i="52"/>
  <c r="S70" i="52"/>
  <c r="S133" i="52" s="1"/>
  <c r="S187" i="52" s="1"/>
  <c r="R133" i="52"/>
  <c r="R187" i="52" s="1"/>
  <c r="O77" i="52"/>
  <c r="O82" i="52" l="1"/>
  <c r="C77" i="52"/>
  <c r="C82" i="52" s="1"/>
  <c r="R77" i="52"/>
  <c r="S77" i="52" s="1"/>
  <c r="O188" i="52"/>
  <c r="O193" i="52" s="1"/>
  <c r="C134" i="52"/>
  <c r="C188" i="52" s="1"/>
  <c r="C193" i="5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</author>
  </authors>
  <commentList>
    <comment ref="D9" authorId="0" shapeId="0" xr:uid="{A23B2CBF-E84F-45A7-836D-42F9884ED0CC}">
      <text>
        <r>
          <rPr>
            <b/>
            <sz val="9"/>
            <color indexed="81"/>
            <rFont val="Tahoma"/>
            <family val="2"/>
          </rPr>
          <t>Laura:</t>
        </r>
        <r>
          <rPr>
            <sz val="9"/>
            <color indexed="81"/>
            <rFont val="Tahoma"/>
            <family val="2"/>
          </rPr>
          <t xml:space="preserve">
Precio de oferta menos ART vigente al momento de la firma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D51D0F7-B370-42CC-A6EF-9698C9F1034F}" keepAlive="1" name="Consulta - Subministrament-Mes" description="Conexión a la consulta 'Subministrament-Mes' en el libro." type="5" refreshedVersion="8" background="1" saveData="1">
    <dbPr connection="Provider=Microsoft.Mashup.OleDb.1;Data Source=$Workbook$;Location=Subministrament-Mes;Extended Properties=&quot;&quot;" command="SELECT * FROM [Subministrament-Mes]"/>
  </connection>
</connections>
</file>

<file path=xl/sharedStrings.xml><?xml version="1.0" encoding="utf-8"?>
<sst xmlns="http://schemas.openxmlformats.org/spreadsheetml/2006/main" count="683" uniqueCount="329">
  <si>
    <t>Condición Factura</t>
  </si>
  <si>
    <t>Sí factura</t>
  </si>
  <si>
    <t>Tarifa de Acceso</t>
  </si>
  <si>
    <t>Realidad</t>
  </si>
  <si>
    <t>Previsión</t>
  </si>
  <si>
    <t>No factura</t>
  </si>
  <si>
    <t>T. ENERGIA</t>
  </si>
  <si>
    <t>YTD</t>
  </si>
  <si>
    <t>YTG</t>
  </si>
  <si>
    <t>Best estimated</t>
  </si>
  <si>
    <t>Budget</t>
  </si>
  <si>
    <t xml:space="preserve"> Coste x Periodo TE</t>
  </si>
  <si>
    <t>P1</t>
  </si>
  <si>
    <t>€/MWh</t>
  </si>
  <si>
    <t>P2</t>
  </si>
  <si>
    <t>P3</t>
  </si>
  <si>
    <t>P4</t>
  </si>
  <si>
    <t>P5</t>
  </si>
  <si>
    <t>P6</t>
  </si>
  <si>
    <t xml:space="preserve"> Consumo</t>
  </si>
  <si>
    <t>Kwh</t>
  </si>
  <si>
    <t xml:space="preserve"> TOTAL CONSUMO</t>
  </si>
  <si>
    <t>EUR</t>
  </si>
  <si>
    <t>TE EN FACTURA</t>
  </si>
  <si>
    <t>DIFERENCIA TE</t>
  </si>
  <si>
    <t xml:space="preserve"> Coste x Periodo ATR</t>
  </si>
  <si>
    <t>TP EN FACTURA</t>
  </si>
  <si>
    <t>DIFERENCIA TP</t>
  </si>
  <si>
    <t>T. POTENCIA</t>
  </si>
  <si>
    <t xml:space="preserve"> Coste x Periodo TP</t>
  </si>
  <si>
    <t>€/MW</t>
  </si>
  <si>
    <t xml:space="preserve"> Potencia Contratada</t>
  </si>
  <si>
    <t>Kw</t>
  </si>
  <si>
    <t xml:space="preserve"> Potencia Maxima Registrada</t>
  </si>
  <si>
    <t>OTROS COSTES</t>
  </si>
  <si>
    <t>Excesos de Potencia</t>
  </si>
  <si>
    <t>Reactiva</t>
  </si>
  <si>
    <t>Descuentos</t>
  </si>
  <si>
    <t>Gestión de medida</t>
  </si>
  <si>
    <t>Total otros costes</t>
  </si>
  <si>
    <t>Impuesto Electrico (IEE)</t>
  </si>
  <si>
    <t>BASE I.V.A</t>
  </si>
  <si>
    <t xml:space="preserve">Coste medio </t>
  </si>
  <si>
    <t>I.V.A</t>
  </si>
  <si>
    <t>TOTAL FACTURA</t>
  </si>
  <si>
    <t>DIFERENCIAL</t>
  </si>
  <si>
    <t>%</t>
  </si>
  <si>
    <t>TOLERANCIA</t>
  </si>
  <si>
    <t>COSTES TOTALES</t>
  </si>
  <si>
    <t>Best Estimated</t>
  </si>
  <si>
    <t>Consumo</t>
  </si>
  <si>
    <t>kWh</t>
  </si>
  <si>
    <t>Commodity free</t>
  </si>
  <si>
    <t>Euros</t>
  </si>
  <si>
    <t>ATR</t>
  </si>
  <si>
    <t>Potencia</t>
  </si>
  <si>
    <t>Otros Costes</t>
  </si>
  <si>
    <t>Impuesto electrico</t>
  </si>
  <si>
    <t>Total</t>
  </si>
  <si>
    <t>COSTES MEDIOS</t>
  </si>
  <si>
    <t>Euros/kWh</t>
  </si>
  <si>
    <t>Consumo Presupuestado</t>
  </si>
  <si>
    <t>Desvío</t>
  </si>
  <si>
    <t>Coste total unitario Budget</t>
  </si>
  <si>
    <t>Cambios Regulatorios:</t>
  </si>
  <si>
    <t>TE CALC. MAGNUS</t>
  </si>
  <si>
    <t>TP CALC. MAGNUS</t>
  </si>
  <si>
    <t>Potencia Aplicada Calculada MAGNUS</t>
  </si>
  <si>
    <t>TOTAL CALC. MAGNUS</t>
  </si>
  <si>
    <t>Interrumpibilidad</t>
  </si>
  <si>
    <t>CUPS:</t>
  </si>
  <si>
    <t>ES0031408513312001GD</t>
  </si>
  <si>
    <t>3.0</t>
  </si>
  <si>
    <t>REACTIVA</t>
  </si>
  <si>
    <t>TOTAL REACTIVA</t>
  </si>
  <si>
    <t>Kvarh</t>
  </si>
  <si>
    <t>2022</t>
  </si>
  <si>
    <t>6.1TD</t>
  </si>
  <si>
    <t>3.0TD</t>
  </si>
  <si>
    <t>2.0TD</t>
  </si>
  <si>
    <t>CUPS</t>
  </si>
  <si>
    <t>ES0031405115362001MC</t>
  </si>
  <si>
    <t>P5800014B</t>
  </si>
  <si>
    <t>ES0031405185787001HD</t>
  </si>
  <si>
    <t>ES0031405189599001LN</t>
  </si>
  <si>
    <t>ES0031408169703001VS</t>
  </si>
  <si>
    <t>ES0031405008967001BF</t>
  </si>
  <si>
    <t>ES0031405294670001VC</t>
  </si>
  <si>
    <t>ES0031405294596001CB</t>
  </si>
  <si>
    <t>ES0031405183879001EC</t>
  </si>
  <si>
    <t>ES0031405142545001CX</t>
  </si>
  <si>
    <t>ES0031405187444001WC</t>
  </si>
  <si>
    <t>ES0031408185897001MZ</t>
  </si>
  <si>
    <t>ES0031408081575001GB</t>
  </si>
  <si>
    <t>POTÈNCIA CONTRACTADA KW</t>
  </si>
  <si>
    <t>CIF</t>
  </si>
  <si>
    <t>INSTAL·LACIÓ</t>
  </si>
  <si>
    <t>Consorci per la Defensa de la Conca del riu Besos</t>
  </si>
  <si>
    <t>EDAR CALDES DE MONTBUI</t>
  </si>
  <si>
    <t>Torre Marimon S/N- Loc, Caldes de Montbui - 08140</t>
  </si>
  <si>
    <t>EDAR CÀNOVES I SAMALÚS</t>
  </si>
  <si>
    <t>Carretera BV-5108 Intersecció La Garriga-Cardedeu S/N, Cànoves i Samalús - 08445</t>
  </si>
  <si>
    <t>EDAR CASTELLAR DEL VALLÈS</t>
  </si>
  <si>
    <t>Lugar Moli d'En Busquets, 2, Castellar del Valles - 08201</t>
  </si>
  <si>
    <t>EDAR GRANOLLERS</t>
  </si>
  <si>
    <t>Barri Palou Depuradora, Granollers - 08400</t>
  </si>
  <si>
    <t>EDAR LA GARRIGA</t>
  </si>
  <si>
    <t>Av. Ramon Ciurans, S/N ( Pol Industrial Congost), La Garriga - 08530</t>
  </si>
  <si>
    <t>EDAR LA ROCA DEL VALLÈS</t>
  </si>
  <si>
    <t>Can Font, de la Parera, La Roca del Vallés - 08433</t>
  </si>
  <si>
    <t>EDAR LLLAGOSTA</t>
  </si>
  <si>
    <t>Crta. La Roca, Km. 10, La Llagosta - 08120</t>
  </si>
  <si>
    <t>EDAR MONTORNÈS</t>
  </si>
  <si>
    <t>Afores Depuradora Bajo, Montornès del Vallés - 08170</t>
  </si>
  <si>
    <t>EDAR SANT ANTONI DE VILAMAJOR</t>
  </si>
  <si>
    <t>Germans de Sant Joan De Déu, S/N, Sant Antoni de Vilamajor - 08459</t>
  </si>
  <si>
    <t>EDAR SANT CELONI</t>
  </si>
  <si>
    <t xml:space="preserve">P.I. Moli de les Planes, c/ Rec del Moli s/n, EDAR Sant Celoni - 08470 </t>
  </si>
  <si>
    <t>EDAR SANTA EULÀLIA DE RONÇANA</t>
  </si>
  <si>
    <t>Zona Rural-S/N Bajo Depuradora, Barcelona - 08187</t>
  </si>
  <si>
    <t>EDAR VILANOVA DEL VALLÈS</t>
  </si>
  <si>
    <t>Afores-S/N Baixos, Vilanova del Vallès - 08410</t>
  </si>
  <si>
    <t>ES0031405246956002GG</t>
  </si>
  <si>
    <t>Oficina CBT</t>
  </si>
  <si>
    <t>Avda Sant Julia 241 , Poligon Industrial Congost 08403. GRANOLLERS</t>
  </si>
  <si>
    <t>ES0113000038261823KD</t>
  </si>
  <si>
    <t>EDAR BIGUES</t>
  </si>
  <si>
    <t>Can Maspons-Depuradora Rieral, Bigues i Riells - 08415</t>
  </si>
  <si>
    <t>ES0031408065297001KP</t>
  </si>
  <si>
    <t>EBAR CAN VALLS PRINCIPAL</t>
  </si>
  <si>
    <t>Ur Can Valls (C/Turo De Ferles) 0, Jto.Ct5370-2, Mot, Caldes de Montbui - 08140</t>
  </si>
  <si>
    <t>ES0177000000001017VY</t>
  </si>
  <si>
    <t>EBAR FONT ENAMORATS</t>
  </si>
  <si>
    <t>Font Enamorats, Caldes de Montbui - 08140</t>
  </si>
  <si>
    <t>ES0177000000001018VF</t>
  </si>
  <si>
    <t>EBAR REMEI</t>
  </si>
  <si>
    <t>Jaume Ferran S/N, Caldes de Montbui - 08140</t>
  </si>
  <si>
    <t>ES0031408424207001QE</t>
  </si>
  <si>
    <t>EDAR CAMPINS</t>
  </si>
  <si>
    <t>Poligono 6-Parc. 3-Depu Campins Barcelona</t>
  </si>
  <si>
    <t>ES0031408424869001AJ</t>
  </si>
  <si>
    <t>EDAR CAN RAM</t>
  </si>
  <si>
    <t>Can Ram-P8PAR48DEPUR SANTA, MARIA DE PALAUTORDERA, B</t>
  </si>
  <si>
    <t>ES0031408295384001EE</t>
  </si>
  <si>
    <t>EBAR ESMANDIA 1</t>
  </si>
  <si>
    <t>E. Morera(Urb. Esmandia) 1, Pou, Mot, Cànoves i Samalús - 08445</t>
  </si>
  <si>
    <t>ES0031408295386001VK</t>
  </si>
  <si>
    <t>EBAR ESMANDIA 2</t>
  </si>
  <si>
    <t>Amadeu Vives (Esmandia) 2, Pou, Mot, Cànoves i Samalús - 08445</t>
  </si>
  <si>
    <t>ES0031408295411001TC</t>
  </si>
  <si>
    <t>EBAR CAN SUQUET</t>
  </si>
  <si>
    <t>c/ Suquet 0, S/N Ur.Suque, Mot, Les Franqueses del Vallés - 08520</t>
  </si>
  <si>
    <t>ES0031408295419001AQ</t>
  </si>
  <si>
    <t>EBAR FALDES DEL MONTSENY 2</t>
  </si>
  <si>
    <t>Acàcies 2, Pou, Mot, Sant Pere de Vilamajor - 08458</t>
  </si>
  <si>
    <t>ES0031408011176001HD</t>
  </si>
  <si>
    <t>EBAR OEST</t>
  </si>
  <si>
    <t>Torrent De Can Massaguer,1-Bombeig, Castellar Del Valles - 08207</t>
  </si>
  <si>
    <t>ES0031408009984001BF</t>
  </si>
  <si>
    <t>EBAR NORD</t>
  </si>
  <si>
    <t>Prats De Lluça, Km-9-Ldo.Satina, Bombeig, Castellar Del Valles - 08207</t>
  </si>
  <si>
    <t>ES0113000043058211LT</t>
  </si>
  <si>
    <t>EBAR ROMPUDA</t>
  </si>
  <si>
    <t>Polig La Rompuda s/n, Montmany - 08590</t>
  </si>
  <si>
    <t>ES0031405892756001AT</t>
  </si>
  <si>
    <t>EDAR CONGOST</t>
  </si>
  <si>
    <t>Carretera N-152-S/N 46-Depuradora, Tagamanent - 08593</t>
  </si>
  <si>
    <t>ES0031408267075001HC</t>
  </si>
  <si>
    <t>EBAR BENZINERA</t>
  </si>
  <si>
    <t>C-17 0, Km 36.1, Tagamanent - 08593</t>
  </si>
  <si>
    <t>ES0031408652571001QN</t>
  </si>
  <si>
    <t>EBAR CAMI CONGOST</t>
  </si>
  <si>
    <t>EBAR Camí CL POLIGONO 6, PCL, 25Parer. Pla, Motor 001, 08593, TAGAMANENT, BARCELONA</t>
  </si>
  <si>
    <t>ES0031408074479001GV</t>
  </si>
  <si>
    <t>EBAR LLINARS</t>
  </si>
  <si>
    <t>c/ Oriol 0, Sn, Bombeig, Llinars del Vallés - 08450</t>
  </si>
  <si>
    <t>ES0031408337613001EX</t>
  </si>
  <si>
    <t>EBAR ALFOU</t>
  </si>
  <si>
    <t>Pj Farigola 0, Bombeig, Mot, Alfou-El Fou, Sant Antoni de Vilamajor - 08459</t>
  </si>
  <si>
    <t>ES0031408337611001GB</t>
  </si>
  <si>
    <t>EBAR CAN MIRET</t>
  </si>
  <si>
    <t>Ur Can Miret (C/ Fontalba) 0, C/Núria, Sant Antoni de Vilamajor - 08459</t>
  </si>
  <si>
    <t>ES0031405189564001SH</t>
  </si>
  <si>
    <t>EBAR VALLROMANES</t>
  </si>
  <si>
    <t>ES0031408387602001AM</t>
  </si>
  <si>
    <t>EBAR CAN FARELL 2</t>
  </si>
  <si>
    <t>Can Farell 59-61, Lliça d´Amunt - 08186</t>
  </si>
  <si>
    <t>ES0031408387603001TQ</t>
  </si>
  <si>
    <t>EBAR CAN FARELL 1</t>
  </si>
  <si>
    <t>Can Farell 30-34, Lliça d´Amunt - 08186</t>
  </si>
  <si>
    <t>ES0031408451609001PY</t>
  </si>
  <si>
    <t>EBAR CAN FALGUERA</t>
  </si>
  <si>
    <t>Can Torrens 0, S/N Fte,Nº1, Palau-Solità I Plegamans - 08184</t>
  </si>
  <si>
    <t>ES0031408635462001NE</t>
  </si>
  <si>
    <t>EDAR MONTSENY</t>
  </si>
  <si>
    <t>EDAR Montseny c/Vinya de Gaig POL9 PL10 Motor1 08469 Montseny</t>
  </si>
  <si>
    <t>ES0031408446482001BM</t>
  </si>
  <si>
    <t>EBAR PERTEGAS (ACISC02)</t>
  </si>
  <si>
    <t>EBAR Pertegás- Sant Celoni (Barcelona) - 08470</t>
  </si>
  <si>
    <t>ES0031408525934001FT</t>
  </si>
  <si>
    <t>EBAR LA BATLLÒRIA</t>
  </si>
  <si>
    <t xml:space="preserve">EBAR La Batlloria -Sant Celoni (Barcelona) - 08470 </t>
  </si>
  <si>
    <t>ES0177000000874260BP</t>
  </si>
  <si>
    <t>EDAR SANT FELIU DE CODINES</t>
  </si>
  <si>
    <t>Camí de Lloberes Depuradora, Sant Feliu de Codines - 08182</t>
  </si>
  <si>
    <t>ES0177000000874340ZL</t>
  </si>
  <si>
    <t>EBAR GRAN (ISF01)</t>
  </si>
  <si>
    <t>Cami del Moli Riera Bombes, Santa Eulalia de Ronçana - 08182</t>
  </si>
  <si>
    <t>ES0031405053627001KX</t>
  </si>
  <si>
    <t>EDAR SANT LLORENÇ SAVALL</t>
  </si>
  <si>
    <t>DEPURADORA ST LLORENÇ B, BARCELONA</t>
  </si>
  <si>
    <t>ES0031408021477001PE</t>
  </si>
  <si>
    <t>EDAR SANT QUIRZE SAFAJA</t>
  </si>
  <si>
    <t>Zona Las Torres- Depuradores B Mot, Sant Quirze Safaja - 08189</t>
  </si>
  <si>
    <t>ES0031408045425001QP</t>
  </si>
  <si>
    <t>EBAR CAVALLS</t>
  </si>
  <si>
    <t>Camí Les Comes-Piscina Mot, Castellterçol - 08183</t>
  </si>
  <si>
    <t>ES0031408045201001YM</t>
  </si>
  <si>
    <t>EBAR POLÍGON</t>
  </si>
  <si>
    <t>Vapor-Fontcaldes-P Mot, Castellterçol - 08183</t>
  </si>
  <si>
    <t>ES0031405121297001NP</t>
  </si>
  <si>
    <t>EBAR CAMPING</t>
  </si>
  <si>
    <t>C/ Centellas 0, S/N Km-4, Sant Quirze Safaja - 08189</t>
  </si>
  <si>
    <t>ES0031405481014001LK</t>
  </si>
  <si>
    <t>EBAR CASTELLCIR</t>
  </si>
  <si>
    <t>Sot de les Moles-S/N Depuradora, Castellcir - 08183</t>
  </si>
  <si>
    <t>ES0113000058032203RA</t>
  </si>
  <si>
    <t>EBAR MASPONS (ISE07)</t>
  </si>
  <si>
    <t>C/Esquirols s/n, Caldes de Montbui - 08140</t>
  </si>
  <si>
    <t>ES0177000000001862PT</t>
  </si>
  <si>
    <t>EBAR CAMP LLEDONER (ISE02)</t>
  </si>
  <si>
    <t>Llavorsi Can Camp Bombeig 08140 Caldes de Montbui, Caldes de Montbui - 08140</t>
  </si>
  <si>
    <t>ES0113000058261244TX</t>
  </si>
  <si>
    <t>EBAR VALLESPIR (ISE04)</t>
  </si>
  <si>
    <t>C/Vallespir nº 2, Santa Eulalia de Ronçana - 08187</t>
  </si>
  <si>
    <t>ES0113000058031704WX</t>
  </si>
  <si>
    <t>EBAR MASPONS LA VALL (ISE06)</t>
  </si>
  <si>
    <t>c La Vall 56, Caldes de Montbui - 08140</t>
  </si>
  <si>
    <t>ES0113000058622520EW</t>
  </si>
  <si>
    <t>EBAR REGASOL (ISE01)</t>
  </si>
  <si>
    <t>c/Guatlla s/n, Caldes de Montbui - 08140</t>
  </si>
  <si>
    <t>ES0177000000652750VB</t>
  </si>
  <si>
    <t>EBAR PETIT (ISF02)</t>
  </si>
  <si>
    <t>Cami del Moli S/N Bombeig, Santa Eulalia de Ronçana - 01882</t>
  </si>
  <si>
    <t>ES0031405143857001TK</t>
  </si>
  <si>
    <t>EDAR SANTA MARIA DE PALAUTORDERA</t>
  </si>
  <si>
    <t>Santa Maria De Palautordera, Santa Maria De Palautordera EDAR - 08460</t>
  </si>
  <si>
    <t>ES0031405143917001XZ</t>
  </si>
  <si>
    <t>EBAR Principal (ACISMP01)</t>
  </si>
  <si>
    <t>EBAR Principal, Santa Maria De Palautordera - 08460</t>
  </si>
  <si>
    <t>ES0031408078928001DN</t>
  </si>
  <si>
    <t>EDAR VALLGORGUINA</t>
  </si>
  <si>
    <t>MONTSENY JUNT-RIERA LOC LOCAL, VALLGORGUINA BARCELONA, BARCELONA</t>
  </si>
  <si>
    <t>ES0031408390509001DN</t>
  </si>
  <si>
    <t>EDAR VILALBA SASSERRA</t>
  </si>
  <si>
    <t>CR C-35, EST DEPUR KM0 BV-5301, STA MARIAB, BARCELONA</t>
  </si>
  <si>
    <t>ES0031405253639001XP</t>
  </si>
  <si>
    <t>EBAR SANTIGA</t>
  </si>
  <si>
    <t>Can Cadernera 0, Sn, bomba-Agua, Santa Perpetua de Mogoda - 08130</t>
  </si>
  <si>
    <t>ES0177000000924600SR</t>
  </si>
  <si>
    <t>Repetidor El Farell</t>
  </si>
  <si>
    <t>El Farell, Caldes de Montbui - 08140</t>
  </si>
  <si>
    <t>ES0031408063444001WA</t>
  </si>
  <si>
    <t>EBAR CAN VALLS PETIT</t>
  </si>
  <si>
    <t>Turo Gros Esq. - Pla Pinyons, Caldes de Montbui - 08140</t>
  </si>
  <si>
    <t>ES0031408469905001PN</t>
  </si>
  <si>
    <t>EDAR CAN CANYAMERES</t>
  </si>
  <si>
    <t>Josep M de Segarra 2, Depuradora, Sentmenat - 08181</t>
  </si>
  <si>
    <t>ES0031408299682001VN</t>
  </si>
  <si>
    <t>EBAR CÀNOVES</t>
  </si>
  <si>
    <t>Av. Josep Crous-S/N Pou Mot, Cànoves i Samalús - 08445</t>
  </si>
  <si>
    <t>ES0031408299692001SF</t>
  </si>
  <si>
    <t>EBAR CÀNOVES RESIDENCIAL</t>
  </si>
  <si>
    <t>Urb. Cànoves Resid. S/N Pou, Cànoves i Samalús - 08445</t>
  </si>
  <si>
    <t>ES0031408175842001SQ</t>
  </si>
  <si>
    <t>EBAR FALDES DEL MONTSENY 1</t>
  </si>
  <si>
    <t>Can Vila C/ Rovell-Est. Bombeig, Sant Pere de Vilamajor - 08458</t>
  </si>
  <si>
    <t>ES0113000043146534HA</t>
  </si>
  <si>
    <t>EBAR AIGUAFREDA</t>
  </si>
  <si>
    <t>Crta Ribes Km 5.0 A, Aiguafreda - 08591</t>
  </si>
  <si>
    <t>ES0031405123142001MV</t>
  </si>
  <si>
    <t>EDAR CORRÓ D'AMUNT</t>
  </si>
  <si>
    <t>Can Blanxart 0, S/N Riera, Les Franqueses del Vallés - 08520</t>
  </si>
  <si>
    <t>ES0031405317654001HM</t>
  </si>
  <si>
    <t>EDAR GUALBA</t>
  </si>
  <si>
    <t>PASSEIG MONTSENY 87-DEPURADORA, GUALBA, BARCELONA</t>
  </si>
  <si>
    <t>ES0031408450986001SF</t>
  </si>
  <si>
    <t>EDAR PERTEGÀS</t>
  </si>
  <si>
    <t>Urbanización El Pertegàs-Depur., Parc 11 El Pertegàs</t>
  </si>
  <si>
    <t>ES0031408295422001LA</t>
  </si>
  <si>
    <t>EBAR CAN VILA</t>
  </si>
  <si>
    <t>Alacant 0, Urb. Can Vila, Mot, Sant Pere de Vilamajor - 08458</t>
  </si>
  <si>
    <t>ES0031405250151001CG</t>
  </si>
  <si>
    <t>EBAR OLZINELLES (ACIS01)</t>
  </si>
  <si>
    <t>c/ Olzinelles, s/n, bombes, Sant Celoni - 08470</t>
  </si>
  <si>
    <t>ES0031408354341001CH</t>
  </si>
  <si>
    <t>EBAR FONT D'ABRIL (ISE03)</t>
  </si>
  <si>
    <t>Camí de Caldes, 145,147, Santa Eulàlia de Ronçana - 08187</t>
  </si>
  <si>
    <t>ES0113000058236294LS</t>
  </si>
  <si>
    <t>EBAR VALLBONA (ISE05)</t>
  </si>
  <si>
    <t>c/ Vallbona, 1, Santa Eulalia de Ronçana - 08187</t>
  </si>
  <si>
    <t>ES0113500000001718QP</t>
  </si>
  <si>
    <t>EBAR PRIMAVERA</t>
  </si>
  <si>
    <t xml:space="preserve">EBAR Primavera C/Rossinyol  6  Sta Eulàlia Ronçana </t>
  </si>
  <si>
    <t>EBAR CAMÍ DE CALDES</t>
  </si>
  <si>
    <t>EBAR Cami de Caldes DTE, Nº 24, Motor 001, 08187, Sta Eulàlia de Ronçana</t>
  </si>
  <si>
    <t>ES0031405143918001PW</t>
  </si>
  <si>
    <t>EBAR ST ESTEVE (ACISMP03)</t>
  </si>
  <si>
    <t>EBAR St Esteve De Palautordera, Sant Esteve De Palautordera - 08461</t>
  </si>
  <si>
    <t>ES0031405140736001MY</t>
  </si>
  <si>
    <t>EBAR CAN SALA (ACISMP02)</t>
  </si>
  <si>
    <t>EBAR Can Sala c/sabadell s/n Sta. Mª de Palautordera 08460</t>
  </si>
  <si>
    <t>ES0031408617634001MN</t>
  </si>
  <si>
    <t>ES0031408660869002KG</t>
  </si>
  <si>
    <t>SANT ESTEVE 2 DTE     Motor 002 8450 LLINARS DEL VALLES</t>
  </si>
  <si>
    <t>EBAR ST ESTEVE (ST JOSEP LLINARS)</t>
  </si>
  <si>
    <t>ES0031408659267001NE</t>
  </si>
  <si>
    <t>NARCIS 0  MOTOR 001,     8450 LLINARS DEL VALLES</t>
  </si>
  <si>
    <t>ES0031408659369001PV</t>
  </si>
  <si>
    <t>GARSA   MOTOR 001     8450 LLINARS DEL VALLES</t>
  </si>
  <si>
    <t>EBAR XARAGALL</t>
  </si>
  <si>
    <t>EBAR LA GARSA</t>
  </si>
  <si>
    <t>ES0031405137185001NE</t>
  </si>
  <si>
    <t>EDAR COSTA DEL MONTSENY</t>
  </si>
  <si>
    <t>TITULAR</t>
  </si>
  <si>
    <t>ADREÇA SUBMINISTRAMENT</t>
  </si>
  <si>
    <t>TARIFA</t>
  </si>
  <si>
    <t>LOT</t>
  </si>
  <si>
    <t>Carrer La Costa del Montseny S/N (Depuradora) 08470 Sant Celoni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</si>
</sst>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_(&quot;€&quot;* #,##0.00_);_(&quot;€&quot;* \(#,##0.00\);_(&quot;€&quot;* &quot;-&quot;??_);_(@_)"/>
    <numFmt numFmtId="167" formatCode="0.0000"/>
    <numFmt numFmtId="168" formatCode="#,##0_ ;\-#,##0\ "/>
    <numFmt numFmtId="169" formatCode="_ * #,##0.00_ ;_ * \-#,##0.00_ ;_ * &quot;-&quot;??_ ;_ @_ "/>
    <numFmt numFmtId="170" formatCode="#,##0.00_ ;\-#,##0.00\ "/>
    <numFmt numFmtId="171" formatCode="0.0000%"/>
    <numFmt numFmtId="172" formatCode="0.000"/>
    <numFmt numFmtId="173" formatCode="#,##0.0"/>
    <numFmt numFmtId="175" formatCode="_-&quot;€&quot;\ * #,##0.00_-;_-&quot;€&quot;\ * #,##0.00\-;_-&quot;€&quot;\ * &quot;-&quot;??_-;_-@_-"/>
  </numFmts>
  <fonts count="35">
    <font>
      <sz val="10"/>
      <color theme="1"/>
      <name val="Arial"/>
      <family val="2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0"/>
      <name val="Century Gothic"/>
      <family val="2"/>
      <scheme val="minor"/>
    </font>
    <font>
      <b/>
      <sz val="8"/>
      <color rgb="FFFF0000"/>
      <name val="Century Gothic"/>
      <family val="2"/>
      <scheme val="minor"/>
    </font>
    <font>
      <sz val="8"/>
      <name val="Century Gothic"/>
      <family val="2"/>
      <scheme val="minor"/>
    </font>
    <font>
      <b/>
      <sz val="8"/>
      <name val="Century Gothic"/>
      <family val="2"/>
      <scheme val="minor"/>
    </font>
    <font>
      <sz val="8"/>
      <color rgb="FFFF0000"/>
      <name val="Century Gothic"/>
      <family val="2"/>
      <scheme val="minor"/>
    </font>
    <font>
      <sz val="12"/>
      <name val="Polo"/>
    </font>
    <font>
      <b/>
      <sz val="18"/>
      <color theme="0"/>
      <name val="Century Gothic"/>
      <family val="2"/>
      <scheme val="minor"/>
    </font>
    <font>
      <sz val="8"/>
      <color rgb="FFC00000"/>
      <name val="Century Gothic"/>
      <family val="2"/>
      <scheme val="minor"/>
    </font>
    <font>
      <u/>
      <sz val="8"/>
      <name val="Century Gothic"/>
      <family val="2"/>
      <scheme val="minor"/>
    </font>
    <font>
      <u/>
      <sz val="8"/>
      <color rgb="FFFF0000"/>
      <name val="Century Gothic"/>
      <family val="2"/>
      <scheme val="minor"/>
    </font>
    <font>
      <b/>
      <u/>
      <sz val="8"/>
      <name val="Century Gothic"/>
      <family val="2"/>
      <scheme val="minor"/>
    </font>
    <font>
      <sz val="10"/>
      <name val="Century Gothic"/>
      <family val="2"/>
      <scheme val="minor"/>
    </font>
    <font>
      <sz val="8"/>
      <color theme="0"/>
      <name val="Century Gothic"/>
      <family val="2"/>
      <scheme val="minor"/>
    </font>
    <font>
      <sz val="8"/>
      <color theme="1"/>
      <name val="Century Gothic"/>
      <family val="2"/>
      <scheme val="minor"/>
    </font>
    <font>
      <b/>
      <sz val="8"/>
      <color theme="0"/>
      <name val="Century Gothic"/>
      <family val="2"/>
    </font>
    <font>
      <sz val="8"/>
      <name val="Century Gothic"/>
      <family val="2"/>
    </font>
    <font>
      <b/>
      <sz val="8"/>
      <color theme="0" tint="-4.9989318521683403E-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 tint="0.499984740745262"/>
      <name val="Century Gothic"/>
      <family val="2"/>
      <scheme val="minor"/>
    </font>
    <font>
      <sz val="8"/>
      <color theme="1" tint="0.499984740745262"/>
      <name val="Century Gothic"/>
      <family val="2"/>
      <scheme val="minor"/>
    </font>
    <font>
      <sz val="10"/>
      <name val="Arial"/>
      <family val="2"/>
    </font>
    <font>
      <sz val="11"/>
      <color indexed="8"/>
      <name val="Century Gothic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/>
        <bgColor theme="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3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11" fillId="0" borderId="0"/>
    <xf numFmtId="0" fontId="10" fillId="0" borderId="0"/>
    <xf numFmtId="17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6" fillId="0" borderId="0"/>
    <xf numFmtId="0" fontId="8" fillId="0" borderId="0"/>
    <xf numFmtId="0" fontId="9" fillId="0" borderId="0"/>
    <xf numFmtId="0" fontId="10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0" fillId="0" borderId="0"/>
    <xf numFmtId="0" fontId="10" fillId="0" borderId="0"/>
    <xf numFmtId="0" fontId="5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3" fillId="0" borderId="0"/>
    <xf numFmtId="0" fontId="34" fillId="0" borderId="0"/>
  </cellStyleXfs>
  <cellXfs count="205">
    <xf numFmtId="0" fontId="0" fillId="0" borderId="0" xfId="0"/>
    <xf numFmtId="17" fontId="12" fillId="2" borderId="5" xfId="0" applyNumberFormat="1" applyFont="1" applyFill="1" applyBorder="1" applyAlignment="1">
      <alignment vertical="center"/>
    </xf>
    <xf numFmtId="17" fontId="12" fillId="2" borderId="6" xfId="0" applyNumberFormat="1" applyFont="1" applyFill="1" applyBorder="1" applyAlignment="1">
      <alignment vertical="center"/>
    </xf>
    <xf numFmtId="17" fontId="12" fillId="2" borderId="6" xfId="0" quotePrefix="1" applyNumberFormat="1" applyFont="1" applyFill="1" applyBorder="1" applyAlignment="1">
      <alignment horizontal="right" vertical="center"/>
    </xf>
    <xf numFmtId="17" fontId="12" fillId="6" borderId="6" xfId="0" applyNumberFormat="1" applyFont="1" applyFill="1" applyBorder="1" applyAlignment="1">
      <alignment vertical="center"/>
    </xf>
    <xf numFmtId="17" fontId="13" fillId="3" borderId="0" xfId="0" applyNumberFormat="1" applyFont="1" applyFill="1" applyAlignment="1">
      <alignment vertical="center"/>
    </xf>
    <xf numFmtId="17" fontId="12" fillId="6" borderId="0" xfId="0" applyNumberFormat="1" applyFont="1" applyFill="1" applyAlignment="1">
      <alignment horizontal="center" vertical="center"/>
    </xf>
    <xf numFmtId="17" fontId="14" fillId="5" borderId="0" xfId="0" applyNumberFormat="1" applyFont="1" applyFill="1" applyAlignment="1">
      <alignment vertical="center"/>
    </xf>
    <xf numFmtId="17" fontId="15" fillId="5" borderId="0" xfId="0" applyNumberFormat="1" applyFont="1" applyFill="1" applyAlignment="1">
      <alignment vertical="center"/>
    </xf>
    <xf numFmtId="17" fontId="15" fillId="5" borderId="0" xfId="0" quotePrefix="1" applyNumberFormat="1" applyFont="1" applyFill="1" applyAlignment="1">
      <alignment horizontal="right" vertical="center"/>
    </xf>
    <xf numFmtId="17" fontId="15" fillId="5" borderId="0" xfId="0" applyNumberFormat="1" applyFont="1" applyFill="1" applyAlignment="1">
      <alignment horizontal="center" vertical="center"/>
    </xf>
    <xf numFmtId="17" fontId="13" fillId="3" borderId="0" xfId="0" quotePrefix="1" applyNumberFormat="1" applyFont="1" applyFill="1" applyAlignment="1">
      <alignment horizontal="right" vertical="center"/>
    </xf>
    <xf numFmtId="17" fontId="12" fillId="2" borderId="0" xfId="0" quotePrefix="1" applyNumberFormat="1" applyFont="1" applyFill="1" applyAlignment="1">
      <alignment horizontal="center" vertical="center"/>
    </xf>
    <xf numFmtId="17" fontId="15" fillId="5" borderId="0" xfId="0" quotePrefix="1" applyNumberFormat="1" applyFont="1" applyFill="1" applyAlignment="1">
      <alignment vertical="center"/>
    </xf>
    <xf numFmtId="4" fontId="14" fillId="5" borderId="4" xfId="0" applyNumberFormat="1" applyFont="1" applyFill="1" applyBorder="1" applyAlignment="1">
      <alignment vertical="center"/>
    </xf>
    <xf numFmtId="4" fontId="14" fillId="5" borderId="7" xfId="0" applyNumberFormat="1" applyFont="1" applyFill="1" applyBorder="1" applyAlignment="1">
      <alignment vertical="center"/>
    </xf>
    <xf numFmtId="3" fontId="14" fillId="5" borderId="1" xfId="0" quotePrefix="1" applyNumberFormat="1" applyFont="1" applyFill="1" applyBorder="1" applyAlignment="1">
      <alignment horizontal="right" vertical="center"/>
    </xf>
    <xf numFmtId="4" fontId="14" fillId="5" borderId="1" xfId="0" applyNumberFormat="1" applyFont="1" applyFill="1" applyBorder="1" applyAlignment="1">
      <alignment vertical="center"/>
    </xf>
    <xf numFmtId="4" fontId="16" fillId="3" borderId="0" xfId="0" applyNumberFormat="1" applyFont="1" applyFill="1" applyAlignment="1">
      <alignment vertical="center"/>
    </xf>
    <xf numFmtId="4" fontId="15" fillId="5" borderId="4" xfId="0" applyNumberFormat="1" applyFont="1" applyFill="1" applyBorder="1" applyAlignment="1">
      <alignment vertical="center"/>
    </xf>
    <xf numFmtId="4" fontId="14" fillId="4" borderId="4" xfId="0" applyNumberFormat="1" applyFont="1" applyFill="1" applyBorder="1" applyAlignment="1">
      <alignment vertical="center"/>
    </xf>
    <xf numFmtId="171" fontId="14" fillId="4" borderId="7" xfId="1" applyNumberFormat="1" applyFont="1" applyFill="1" applyBorder="1" applyAlignment="1">
      <alignment vertical="center"/>
    </xf>
    <xf numFmtId="3" fontId="14" fillId="4" borderId="1" xfId="0" quotePrefix="1" applyNumberFormat="1" applyFont="1" applyFill="1" applyBorder="1" applyAlignment="1">
      <alignment horizontal="right" vertical="center"/>
    </xf>
    <xf numFmtId="4" fontId="14" fillId="4" borderId="1" xfId="0" applyNumberFormat="1" applyFont="1" applyFill="1" applyBorder="1" applyAlignment="1">
      <alignment vertical="center"/>
    </xf>
    <xf numFmtId="4" fontId="14" fillId="4" borderId="0" xfId="0" applyNumberFormat="1" applyFont="1" applyFill="1" applyAlignment="1">
      <alignment vertical="center"/>
    </xf>
    <xf numFmtId="4" fontId="16" fillId="3" borderId="1" xfId="0" applyNumberFormat="1" applyFont="1" applyFill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9" fontId="14" fillId="5" borderId="7" xfId="1" applyFont="1" applyFill="1" applyBorder="1" applyAlignment="1">
      <alignment vertical="center"/>
    </xf>
    <xf numFmtId="4" fontId="15" fillId="4" borderId="0" xfId="0" applyNumberFormat="1" applyFont="1" applyFill="1" applyAlignment="1">
      <alignment vertical="center"/>
    </xf>
    <xf numFmtId="4" fontId="15" fillId="4" borderId="0" xfId="0" quotePrefix="1" applyNumberFormat="1" applyFont="1" applyFill="1" applyAlignment="1">
      <alignment horizontal="right" vertical="center"/>
    </xf>
    <xf numFmtId="4" fontId="13" fillId="3" borderId="0" xfId="0" applyNumberFormat="1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4" fontId="12" fillId="2" borderId="0" xfId="0" quotePrefix="1" applyNumberFormat="1" applyFont="1" applyFill="1" applyAlignment="1">
      <alignment horizontal="right" vertical="center"/>
    </xf>
    <xf numFmtId="9" fontId="12" fillId="2" borderId="0" xfId="1" quotePrefix="1" applyFont="1" applyFill="1" applyAlignment="1">
      <alignment horizontal="right" vertical="center"/>
    </xf>
    <xf numFmtId="9" fontId="12" fillId="2" borderId="0" xfId="1" applyFont="1" applyFill="1" applyAlignment="1">
      <alignment vertical="center"/>
    </xf>
    <xf numFmtId="9" fontId="13" fillId="3" borderId="0" xfId="1" applyFont="1" applyFill="1" applyAlignment="1">
      <alignment vertical="center"/>
    </xf>
    <xf numFmtId="17" fontId="12" fillId="2" borderId="6" xfId="0" quotePrefix="1" applyNumberFormat="1" applyFont="1" applyFill="1" applyBorder="1" applyAlignment="1">
      <alignment horizontal="center" vertical="center"/>
    </xf>
    <xf numFmtId="3" fontId="14" fillId="5" borderId="1" xfId="0" applyNumberFormat="1" applyFont="1" applyFill="1" applyBorder="1" applyAlignment="1">
      <alignment vertical="center"/>
    </xf>
    <xf numFmtId="3" fontId="14" fillId="5" borderId="1" xfId="0" applyNumberFormat="1" applyFont="1" applyFill="1" applyBorder="1" applyAlignment="1">
      <alignment horizontal="right" vertical="center"/>
    </xf>
    <xf numFmtId="4" fontId="14" fillId="3" borderId="0" xfId="0" applyNumberFormat="1" applyFont="1" applyFill="1" applyAlignment="1">
      <alignment vertical="center"/>
    </xf>
    <xf numFmtId="3" fontId="14" fillId="3" borderId="0" xfId="0" quotePrefix="1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vertical="center"/>
    </xf>
    <xf numFmtId="3" fontId="14" fillId="3" borderId="0" xfId="0" applyNumberFormat="1" applyFont="1" applyFill="1" applyAlignment="1">
      <alignment horizontal="right" vertical="center"/>
    </xf>
    <xf numFmtId="4" fontId="14" fillId="5" borderId="1" xfId="0" quotePrefix="1" applyNumberFormat="1" applyFont="1" applyFill="1" applyBorder="1" applyAlignment="1">
      <alignment horizontal="right" vertical="center"/>
    </xf>
    <xf numFmtId="10" fontId="14" fillId="5" borderId="0" xfId="1" quotePrefix="1" applyNumberFormat="1" applyFont="1" applyFill="1" applyAlignment="1">
      <alignment horizontal="right" vertical="center"/>
    </xf>
    <xf numFmtId="4" fontId="14" fillId="5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4" borderId="1" xfId="0" applyFont="1" applyFill="1" applyBorder="1" applyAlignment="1">
      <alignment vertical="center"/>
    </xf>
    <xf numFmtId="167" fontId="14" fillId="4" borderId="1" xfId="0" applyNumberFormat="1" applyFont="1" applyFill="1" applyBorder="1" applyAlignment="1">
      <alignment vertical="center"/>
    </xf>
    <xf numFmtId="2" fontId="14" fillId="4" borderId="1" xfId="0" applyNumberFormat="1" applyFont="1" applyFill="1" applyBorder="1" applyAlignment="1">
      <alignment horizontal="right" vertical="center"/>
    </xf>
    <xf numFmtId="2" fontId="16" fillId="3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2" fontId="14" fillId="4" borderId="1" xfId="0" applyNumberFormat="1" applyFont="1" applyFill="1" applyBorder="1" applyAlignment="1">
      <alignment vertical="center"/>
    </xf>
    <xf numFmtId="3" fontId="14" fillId="4" borderId="1" xfId="0" applyNumberFormat="1" applyFont="1" applyFill="1" applyBorder="1" applyAlignment="1">
      <alignment vertical="center"/>
    </xf>
    <xf numFmtId="3" fontId="14" fillId="4" borderId="1" xfId="0" applyNumberFormat="1" applyFont="1" applyFill="1" applyBorder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0" fontId="20" fillId="4" borderId="4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3" fontId="20" fillId="4" borderId="1" xfId="0" applyNumberFormat="1" applyFont="1" applyFill="1" applyBorder="1" applyAlignment="1">
      <alignment vertical="center"/>
    </xf>
    <xf numFmtId="3" fontId="21" fillId="3" borderId="0" xfId="0" applyNumberFormat="1" applyFont="1" applyFill="1" applyAlignment="1">
      <alignment vertical="center"/>
    </xf>
    <xf numFmtId="0" fontId="15" fillId="7" borderId="4" xfId="0" applyFont="1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168" fontId="15" fillId="7" borderId="1" xfId="0" applyNumberFormat="1" applyFont="1" applyFill="1" applyBorder="1" applyAlignment="1">
      <alignment vertical="center"/>
    </xf>
    <xf numFmtId="169" fontId="15" fillId="7" borderId="1" xfId="0" applyNumberFormat="1" applyFont="1" applyFill="1" applyBorder="1" applyAlignment="1">
      <alignment vertical="center"/>
    </xf>
    <xf numFmtId="169" fontId="13" fillId="3" borderId="0" xfId="0" applyNumberFormat="1" applyFont="1" applyFill="1" applyAlignment="1">
      <alignment vertical="center"/>
    </xf>
    <xf numFmtId="4" fontId="14" fillId="0" borderId="0" xfId="0" applyNumberFormat="1" applyFont="1" applyAlignment="1">
      <alignment vertical="center"/>
    </xf>
    <xf numFmtId="170" fontId="15" fillId="7" borderId="1" xfId="0" applyNumberFormat="1" applyFont="1" applyFill="1" applyBorder="1" applyAlignment="1">
      <alignment horizontal="center" vertical="center"/>
    </xf>
    <xf numFmtId="170" fontId="13" fillId="3" borderId="0" xfId="0" applyNumberFormat="1" applyFont="1" applyFill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15" fillId="4" borderId="3" xfId="0" applyFont="1" applyFill="1" applyBorder="1" applyAlignment="1">
      <alignment vertical="center"/>
    </xf>
    <xf numFmtId="168" fontId="15" fillId="4" borderId="3" xfId="0" applyNumberFormat="1" applyFont="1" applyFill="1" applyBorder="1" applyAlignment="1">
      <alignment vertical="center"/>
    </xf>
    <xf numFmtId="169" fontId="15" fillId="4" borderId="3" xfId="0" applyNumberFormat="1" applyFont="1" applyFill="1" applyBorder="1" applyAlignment="1">
      <alignment vertical="center"/>
    </xf>
    <xf numFmtId="169" fontId="15" fillId="4" borderId="0" xfId="0" applyNumberFormat="1" applyFont="1" applyFill="1" applyAlignment="1">
      <alignment vertical="center"/>
    </xf>
    <xf numFmtId="3" fontId="15" fillId="7" borderId="1" xfId="0" applyNumberFormat="1" applyFont="1" applyFill="1" applyBorder="1" applyAlignment="1">
      <alignment vertical="center"/>
    </xf>
    <xf numFmtId="4" fontId="15" fillId="7" borderId="1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167" fontId="14" fillId="4" borderId="1" xfId="0" applyNumberFormat="1" applyFont="1" applyFill="1" applyBorder="1" applyAlignment="1">
      <alignment horizontal="right" vertical="center"/>
    </xf>
    <xf numFmtId="167" fontId="16" fillId="3" borderId="0" xfId="0" applyNumberFormat="1" applyFont="1" applyFill="1" applyAlignment="1">
      <alignment vertical="center"/>
    </xf>
    <xf numFmtId="4" fontId="15" fillId="0" borderId="0" xfId="0" applyNumberFormat="1" applyFont="1" applyAlignment="1">
      <alignment vertical="center"/>
    </xf>
    <xf numFmtId="0" fontId="14" fillId="5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6" fillId="3" borderId="0" xfId="0" applyNumberFormat="1" applyFont="1" applyFill="1" applyAlignment="1">
      <alignment vertical="center"/>
    </xf>
    <xf numFmtId="0" fontId="14" fillId="5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9" fontId="14" fillId="0" borderId="0" xfId="1" applyFont="1" applyAlignment="1">
      <alignment vertical="center"/>
    </xf>
    <xf numFmtId="0" fontId="15" fillId="8" borderId="0" xfId="0" applyFont="1" applyFill="1" applyAlignment="1">
      <alignment vertical="center"/>
    </xf>
    <xf numFmtId="2" fontId="15" fillId="8" borderId="0" xfId="0" applyNumberFormat="1" applyFont="1" applyFill="1" applyAlignment="1">
      <alignment horizontal="right" vertical="center"/>
    </xf>
    <xf numFmtId="2" fontId="13" fillId="3" borderId="0" xfId="0" applyNumberFormat="1" applyFont="1" applyFill="1" applyAlignment="1">
      <alignment horizontal="right" vertical="center"/>
    </xf>
    <xf numFmtId="9" fontId="14" fillId="5" borderId="1" xfId="0" applyNumberFormat="1" applyFont="1" applyFill="1" applyBorder="1" applyAlignment="1">
      <alignment vertical="center"/>
    </xf>
    <xf numFmtId="2" fontId="14" fillId="5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2" fontId="14" fillId="4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3" fontId="16" fillId="3" borderId="0" xfId="0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4" fillId="0" borderId="15" xfId="0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73" fontId="14" fillId="4" borderId="1" xfId="0" applyNumberFormat="1" applyFont="1" applyFill="1" applyBorder="1" applyAlignment="1">
      <alignment horizontal="right" vertical="center"/>
    </xf>
    <xf numFmtId="3" fontId="15" fillId="4" borderId="3" xfId="0" applyNumberFormat="1" applyFont="1" applyFill="1" applyBorder="1" applyAlignment="1">
      <alignment horizontal="right" vertical="center"/>
    </xf>
    <xf numFmtId="169" fontId="15" fillId="4" borderId="3" xfId="0" applyNumberFormat="1" applyFont="1" applyFill="1" applyBorder="1" applyAlignment="1">
      <alignment horizontal="right" vertical="center"/>
    </xf>
    <xf numFmtId="172" fontId="14" fillId="4" borderId="1" xfId="0" applyNumberFormat="1" applyFont="1" applyFill="1" applyBorder="1" applyAlignment="1">
      <alignment horizontal="right" vertical="center"/>
    </xf>
    <xf numFmtId="17" fontId="26" fillId="2" borderId="5" xfId="0" applyNumberFormat="1" applyFont="1" applyFill="1" applyBorder="1" applyAlignment="1">
      <alignment vertical="center"/>
    </xf>
    <xf numFmtId="17" fontId="26" fillId="2" borderId="6" xfId="0" applyNumberFormat="1" applyFont="1" applyFill="1" applyBorder="1" applyAlignment="1">
      <alignment vertical="center"/>
    </xf>
    <xf numFmtId="17" fontId="26" fillId="2" borderId="6" xfId="0" quotePrefix="1" applyNumberFormat="1" applyFont="1" applyFill="1" applyBorder="1" applyAlignment="1">
      <alignment horizontal="right" vertical="center"/>
    </xf>
    <xf numFmtId="0" fontId="27" fillId="4" borderId="1" xfId="0" applyFont="1" applyFill="1" applyBorder="1" applyAlignment="1">
      <alignment vertical="center"/>
    </xf>
    <xf numFmtId="4" fontId="27" fillId="5" borderId="1" xfId="0" quotePrefix="1" applyNumberFormat="1" applyFont="1" applyFill="1" applyBorder="1" applyAlignment="1">
      <alignment horizontal="right" vertical="center"/>
    </xf>
    <xf numFmtId="4" fontId="26" fillId="2" borderId="5" xfId="0" applyNumberFormat="1" applyFont="1" applyFill="1" applyBorder="1" applyAlignment="1">
      <alignment vertical="center"/>
    </xf>
    <xf numFmtId="169" fontId="28" fillId="4" borderId="3" xfId="0" applyNumberFormat="1" applyFont="1" applyFill="1" applyBorder="1" applyAlignment="1">
      <alignment horizontal="right" vertical="center"/>
    </xf>
    <xf numFmtId="49" fontId="25" fillId="0" borderId="16" xfId="0" applyNumberFormat="1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43" fontId="25" fillId="0" borderId="16" xfId="8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center" vertical="center" wrapText="1"/>
    </xf>
    <xf numFmtId="49" fontId="25" fillId="0" borderId="16" xfId="0" applyNumberFormat="1" applyFont="1" applyBorder="1" applyAlignment="1">
      <alignment horizontal="left" vertical="center"/>
    </xf>
    <xf numFmtId="43" fontId="25" fillId="0" borderId="16" xfId="80" applyNumberFormat="1" applyFont="1" applyBorder="1" applyAlignment="1">
      <alignment horizontal="left" vertical="center"/>
    </xf>
    <xf numFmtId="49" fontId="25" fillId="0" borderId="16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left" vertical="center" wrapText="1"/>
    </xf>
    <xf numFmtId="43" fontId="14" fillId="0" borderId="16" xfId="80" applyNumberFormat="1" applyFont="1" applyBorder="1" applyAlignment="1">
      <alignment horizontal="left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9" borderId="16" xfId="0" applyNumberFormat="1" applyFont="1" applyFill="1" applyBorder="1" applyAlignment="1">
      <alignment horizontal="left" vertical="center" wrapText="1"/>
    </xf>
    <xf numFmtId="43" fontId="14" fillId="9" borderId="16" xfId="80" applyNumberFormat="1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49" fontId="12" fillId="10" borderId="0" xfId="0" applyNumberFormat="1" applyFont="1" applyFill="1" applyBorder="1" applyAlignment="1">
      <alignment horizontal="center" vertical="center" wrapText="1"/>
    </xf>
    <xf numFmtId="0" fontId="12" fillId="10" borderId="0" xfId="0" applyFont="1" applyFill="1" applyBorder="1" applyAlignment="1">
      <alignment horizontal="center" vertical="center" wrapText="1"/>
    </xf>
    <xf numFmtId="0" fontId="12" fillId="10" borderId="0" xfId="0" applyFont="1" applyFill="1" applyBorder="1" applyAlignment="1">
      <alignment vertical="center"/>
    </xf>
    <xf numFmtId="0" fontId="31" fillId="10" borderId="0" xfId="0" applyFont="1" applyFill="1" applyBorder="1" applyAlignment="1">
      <alignment vertical="center"/>
    </xf>
    <xf numFmtId="49" fontId="25" fillId="0" borderId="16" xfId="0" applyNumberFormat="1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43" fontId="25" fillId="0" borderId="16" xfId="80" applyNumberFormat="1" applyFont="1" applyFill="1" applyBorder="1" applyAlignment="1">
      <alignment horizontal="left" vertical="center" wrapText="1"/>
    </xf>
    <xf numFmtId="49" fontId="25" fillId="0" borderId="16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4" fillId="0" borderId="16" xfId="0" applyNumberFormat="1" applyFont="1" applyFill="1" applyBorder="1" applyAlignment="1">
      <alignment horizontal="left" vertical="center" wrapText="1"/>
    </xf>
    <xf numFmtId="43" fontId="14" fillId="0" borderId="16" xfId="8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49" fontId="25" fillId="0" borderId="20" xfId="0" applyNumberFormat="1" applyFont="1" applyBorder="1" applyAlignment="1">
      <alignment horizontal="left" vertical="center" wrapText="1"/>
    </xf>
    <xf numFmtId="49" fontId="25" fillId="0" borderId="21" xfId="0" applyNumberFormat="1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43" fontId="25" fillId="0" borderId="21" xfId="80" applyNumberFormat="1" applyFont="1" applyBorder="1" applyAlignment="1">
      <alignment horizontal="left" vertical="center" wrapText="1"/>
    </xf>
    <xf numFmtId="49" fontId="25" fillId="0" borderId="21" xfId="0" applyNumberFormat="1" applyFont="1" applyBorder="1" applyAlignment="1">
      <alignment horizontal="center" vertical="center" wrapText="1"/>
    </xf>
    <xf numFmtId="49" fontId="25" fillId="0" borderId="23" xfId="0" applyNumberFormat="1" applyFont="1" applyBorder="1" applyAlignment="1">
      <alignment horizontal="left" vertical="center"/>
    </xf>
    <xf numFmtId="49" fontId="25" fillId="0" borderId="23" xfId="0" applyNumberFormat="1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49" fontId="25" fillId="0" borderId="25" xfId="0" applyNumberFormat="1" applyFont="1" applyBorder="1" applyAlignment="1">
      <alignment horizontal="left" vertical="center" wrapText="1"/>
    </xf>
    <xf numFmtId="49" fontId="25" fillId="0" borderId="26" xfId="0" applyNumberFormat="1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43" fontId="25" fillId="0" borderId="26" xfId="80" applyNumberFormat="1" applyFont="1" applyBorder="1" applyAlignment="1">
      <alignment horizontal="left" vertical="center" wrapText="1"/>
    </xf>
    <xf numFmtId="49" fontId="25" fillId="0" borderId="26" xfId="0" applyNumberFormat="1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left" vertical="center" wrapText="1"/>
    </xf>
    <xf numFmtId="49" fontId="14" fillId="9" borderId="23" xfId="0" applyNumberFormat="1" applyFont="1" applyFill="1" applyBorder="1" applyAlignment="1">
      <alignment horizontal="left" vertical="center" wrapText="1"/>
    </xf>
    <xf numFmtId="49" fontId="14" fillId="9" borderId="25" xfId="0" applyNumberFormat="1" applyFont="1" applyFill="1" applyBorder="1" applyAlignment="1">
      <alignment horizontal="left" vertical="center" wrapText="1"/>
    </xf>
    <xf numFmtId="49" fontId="14" fillId="9" borderId="26" xfId="0" applyNumberFormat="1" applyFont="1" applyFill="1" applyBorder="1" applyAlignment="1">
      <alignment horizontal="left" vertical="center" wrapText="1"/>
    </xf>
    <xf numFmtId="43" fontId="14" fillId="9" borderId="26" xfId="80" applyNumberFormat="1" applyFont="1" applyFill="1" applyBorder="1" applyAlignment="1">
      <alignment horizontal="left" vertical="center" wrapText="1"/>
    </xf>
    <xf numFmtId="49" fontId="14" fillId="0" borderId="26" xfId="0" applyNumberFormat="1" applyFont="1" applyBorder="1" applyAlignment="1">
      <alignment horizontal="center" vertical="center" wrapText="1"/>
    </xf>
    <xf numFmtId="49" fontId="25" fillId="0" borderId="20" xfId="0" applyNumberFormat="1" applyFont="1" applyFill="1" applyBorder="1" applyAlignment="1">
      <alignment horizontal="left" vertical="center" wrapText="1"/>
    </xf>
    <xf numFmtId="49" fontId="25" fillId="0" borderId="21" xfId="0" applyNumberFormat="1" applyFont="1" applyFill="1" applyBorder="1" applyAlignment="1">
      <alignment horizontal="left" vertical="center" wrapText="1"/>
    </xf>
    <xf numFmtId="0" fontId="32" fillId="0" borderId="21" xfId="0" applyFont="1" applyFill="1" applyBorder="1" applyAlignment="1">
      <alignment horizontal="left" vertical="center" wrapText="1"/>
    </xf>
    <xf numFmtId="43" fontId="25" fillId="0" borderId="21" xfId="80" applyNumberFormat="1" applyFont="1" applyFill="1" applyBorder="1" applyAlignment="1">
      <alignment horizontal="left" vertical="center" wrapText="1"/>
    </xf>
    <xf numFmtId="49" fontId="25" fillId="0" borderId="21" xfId="0" applyNumberFormat="1" applyFont="1" applyFill="1" applyBorder="1" applyAlignment="1">
      <alignment horizontal="center" vertical="center" wrapText="1"/>
    </xf>
    <xf numFmtId="49" fontId="25" fillId="0" borderId="23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14" fillId="0" borderId="25" xfId="0" applyNumberFormat="1" applyFont="1" applyFill="1" applyBorder="1" applyAlignment="1">
      <alignment horizontal="left" vertical="center" wrapText="1"/>
    </xf>
    <xf numFmtId="49" fontId="14" fillId="0" borderId="26" xfId="0" applyNumberFormat="1" applyFont="1" applyFill="1" applyBorder="1" applyAlignment="1">
      <alignment horizontal="left" vertical="center" wrapText="1"/>
    </xf>
    <xf numFmtId="0" fontId="32" fillId="0" borderId="26" xfId="0" applyFont="1" applyFill="1" applyBorder="1" applyAlignment="1">
      <alignment horizontal="left" vertical="center" wrapText="1"/>
    </xf>
    <xf numFmtId="43" fontId="14" fillId="0" borderId="26" xfId="80" applyNumberFormat="1" applyFont="1" applyFill="1" applyBorder="1" applyAlignment="1">
      <alignment horizontal="left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2" fontId="25" fillId="0" borderId="21" xfId="0" applyNumberFormat="1" applyFont="1" applyBorder="1" applyAlignment="1">
      <alignment horizontal="center" vertical="center" wrapText="1"/>
    </xf>
    <xf numFmtId="2" fontId="25" fillId="0" borderId="22" xfId="0" applyNumberFormat="1" applyFont="1" applyBorder="1" applyAlignment="1">
      <alignment horizontal="center" vertical="center" wrapText="1"/>
    </xf>
    <xf numFmtId="2" fontId="25" fillId="0" borderId="16" xfId="0" applyNumberFormat="1" applyFont="1" applyBorder="1" applyAlignment="1">
      <alignment horizontal="center" vertical="center" wrapText="1"/>
    </xf>
    <xf numFmtId="2" fontId="25" fillId="0" borderId="24" xfId="0" applyNumberFormat="1" applyFont="1" applyBorder="1" applyAlignment="1">
      <alignment horizontal="center" vertical="center" wrapText="1"/>
    </xf>
    <xf numFmtId="2" fontId="25" fillId="0" borderId="26" xfId="0" applyNumberFormat="1" applyFont="1" applyBorder="1" applyAlignment="1">
      <alignment horizontal="center" vertical="center" wrapText="1"/>
    </xf>
    <xf numFmtId="2" fontId="25" fillId="0" borderId="27" xfId="0" applyNumberFormat="1" applyFont="1" applyBorder="1" applyAlignment="1">
      <alignment horizontal="center" vertical="center" wrapText="1"/>
    </xf>
    <xf numFmtId="2" fontId="25" fillId="0" borderId="21" xfId="0" applyNumberFormat="1" applyFont="1" applyFill="1" applyBorder="1" applyAlignment="1">
      <alignment horizontal="center" vertical="center" wrapText="1"/>
    </xf>
    <xf numFmtId="2" fontId="25" fillId="0" borderId="22" xfId="0" applyNumberFormat="1" applyFont="1" applyFill="1" applyBorder="1" applyAlignment="1">
      <alignment horizontal="center" vertical="center" wrapText="1"/>
    </xf>
    <xf numFmtId="2" fontId="25" fillId="0" borderId="16" xfId="0" applyNumberFormat="1" applyFont="1" applyFill="1" applyBorder="1" applyAlignment="1">
      <alignment horizontal="center" vertical="center" wrapText="1"/>
    </xf>
    <xf numFmtId="2" fontId="25" fillId="0" borderId="24" xfId="0" applyNumberFormat="1" applyFont="1" applyFill="1" applyBorder="1" applyAlignment="1">
      <alignment horizontal="center" vertical="center" wrapText="1"/>
    </xf>
    <xf numFmtId="2" fontId="25" fillId="0" borderId="26" xfId="0" applyNumberFormat="1" applyFont="1" applyFill="1" applyBorder="1" applyAlignment="1">
      <alignment horizontal="center" vertical="center" wrapText="1"/>
    </xf>
    <xf numFmtId="2" fontId="25" fillId="0" borderId="27" xfId="0" applyNumberFormat="1" applyFont="1" applyFill="1" applyBorder="1" applyAlignment="1">
      <alignment horizontal="center" vertical="center" wrapText="1"/>
    </xf>
  </cellXfs>
  <cellStyles count="83">
    <cellStyle name="Coma" xfId="80" builtinId="3"/>
    <cellStyle name="Comma 2" xfId="45" xr:uid="{00000000-0005-0000-0000-000000000000}"/>
    <cellStyle name="Comma 4" xfId="46" xr:uid="{00000000-0005-0000-0000-000001000000}"/>
    <cellStyle name="Comma 4 2" xfId="47" xr:uid="{00000000-0005-0000-0000-000002000000}"/>
    <cellStyle name="Comma 5" xfId="48" xr:uid="{00000000-0005-0000-0000-000003000000}"/>
    <cellStyle name="Comma 6" xfId="49" xr:uid="{00000000-0005-0000-0000-000004000000}"/>
    <cellStyle name="Comma 6 2" xfId="50" xr:uid="{00000000-0005-0000-0000-000005000000}"/>
    <cellStyle name="Estilo 1" xfId="4" xr:uid="{00000000-0005-0000-0000-000006000000}"/>
    <cellStyle name="Euro" xfId="5" xr:uid="{00000000-0005-0000-0000-000007000000}"/>
    <cellStyle name="Euro 2" xfId="51" xr:uid="{00000000-0005-0000-0000-000008000000}"/>
    <cellStyle name="Millares 2" xfId="6" xr:uid="{00000000-0005-0000-0000-00000A000000}"/>
    <cellStyle name="Millares 3" xfId="44" xr:uid="{00000000-0005-0000-0000-00000B000000}"/>
    <cellStyle name="Millares 4" xfId="7" xr:uid="{00000000-0005-0000-0000-00000C000000}"/>
    <cellStyle name="Millares 5" xfId="8" xr:uid="{00000000-0005-0000-0000-00000D000000}"/>
    <cellStyle name="Normal" xfId="0" builtinId="0"/>
    <cellStyle name="Normal 10" xfId="68" xr:uid="{00000000-0005-0000-0000-00000F000000}"/>
    <cellStyle name="Normal 11" xfId="81" xr:uid="{39F83FBC-B5BE-432E-B0EB-919A92C7AD75}"/>
    <cellStyle name="Normal 12" xfId="82" xr:uid="{EB315935-116E-40F8-91FB-329DE2C34161}"/>
    <cellStyle name="Normal 18" xfId="72" xr:uid="{00000000-0005-0000-0000-000010000000}"/>
    <cellStyle name="Normal 18 2" xfId="75" xr:uid="{2C6F32E5-7F15-4B5B-B063-1D37EB9752F5}"/>
    <cellStyle name="Normal 2" xfId="9" xr:uid="{00000000-0005-0000-0000-000011000000}"/>
    <cellStyle name="Normal 2 2" xfId="10" xr:uid="{00000000-0005-0000-0000-000012000000}"/>
    <cellStyle name="Normal 2 2 2" xfId="11" xr:uid="{00000000-0005-0000-0000-000013000000}"/>
    <cellStyle name="Normal 2 2 3" xfId="12" xr:uid="{00000000-0005-0000-0000-000014000000}"/>
    <cellStyle name="Normal 2 2 4" xfId="52" xr:uid="{00000000-0005-0000-0000-000015000000}"/>
    <cellStyle name="Normal 2 3" xfId="13" xr:uid="{00000000-0005-0000-0000-000016000000}"/>
    <cellStyle name="Normal 2 4" xfId="14" xr:uid="{00000000-0005-0000-0000-000017000000}"/>
    <cellStyle name="Normal 2 5" xfId="15" xr:uid="{00000000-0005-0000-0000-000018000000}"/>
    <cellStyle name="Normal 2 6" xfId="16" xr:uid="{00000000-0005-0000-0000-000019000000}"/>
    <cellStyle name="Normal 2 7" xfId="17" xr:uid="{00000000-0005-0000-0000-00001A000000}"/>
    <cellStyle name="Normal 2 8" xfId="71" xr:uid="{00000000-0005-0000-0000-00001B000000}"/>
    <cellStyle name="Normal 29" xfId="69" xr:uid="{00000000-0005-0000-0000-00001C000000}"/>
    <cellStyle name="Normal 3" xfId="2" xr:uid="{00000000-0005-0000-0000-00001D000000}"/>
    <cellStyle name="Normal 3 2" xfId="54" xr:uid="{00000000-0005-0000-0000-00001E000000}"/>
    <cellStyle name="Normal 3 3" xfId="53" xr:uid="{00000000-0005-0000-0000-00001F000000}"/>
    <cellStyle name="Normal 4" xfId="3" xr:uid="{00000000-0005-0000-0000-000020000000}"/>
    <cellStyle name="Normal 4 2" xfId="18" xr:uid="{00000000-0005-0000-0000-000021000000}"/>
    <cellStyle name="Normal 4 2 2" xfId="55" xr:uid="{00000000-0005-0000-0000-000022000000}"/>
    <cellStyle name="Normal 4 3" xfId="19" xr:uid="{00000000-0005-0000-0000-000023000000}"/>
    <cellStyle name="Normal 4 4" xfId="20" xr:uid="{00000000-0005-0000-0000-000024000000}"/>
    <cellStyle name="Normal 4 5" xfId="21" xr:uid="{00000000-0005-0000-0000-000025000000}"/>
    <cellStyle name="Normal 4 6" xfId="56" xr:uid="{00000000-0005-0000-0000-000026000000}"/>
    <cellStyle name="Normal 5" xfId="22" xr:uid="{00000000-0005-0000-0000-000027000000}"/>
    <cellStyle name="Normal 5 2" xfId="23" xr:uid="{00000000-0005-0000-0000-000028000000}"/>
    <cellStyle name="Normal 5 2 2" xfId="24" xr:uid="{00000000-0005-0000-0000-000029000000}"/>
    <cellStyle name="Normal 5 2 3" xfId="57" xr:uid="{00000000-0005-0000-0000-00002A000000}"/>
    <cellStyle name="Normal 5 3" xfId="25" xr:uid="{00000000-0005-0000-0000-00002B000000}"/>
    <cellStyle name="Normal 5 3 2" xfId="26" xr:uid="{00000000-0005-0000-0000-00002C000000}"/>
    <cellStyle name="Normal 5 3 3" xfId="58" xr:uid="{00000000-0005-0000-0000-00002D000000}"/>
    <cellStyle name="Normal 5 4" xfId="27" xr:uid="{00000000-0005-0000-0000-00002E000000}"/>
    <cellStyle name="Normal 5 4 2" xfId="28" xr:uid="{00000000-0005-0000-0000-00002F000000}"/>
    <cellStyle name="Normal 5 4 3" xfId="59" xr:uid="{00000000-0005-0000-0000-000030000000}"/>
    <cellStyle name="Normal 5 5" xfId="29" xr:uid="{00000000-0005-0000-0000-000031000000}"/>
    <cellStyle name="Normal 5 6" xfId="30" xr:uid="{00000000-0005-0000-0000-000032000000}"/>
    <cellStyle name="Normal 6" xfId="31" xr:uid="{00000000-0005-0000-0000-000033000000}"/>
    <cellStyle name="Normal 6 2" xfId="32" xr:uid="{00000000-0005-0000-0000-000034000000}"/>
    <cellStyle name="Normal 6 2 2" xfId="61" xr:uid="{00000000-0005-0000-0000-000035000000}"/>
    <cellStyle name="Normal 6 3" xfId="60" xr:uid="{00000000-0005-0000-0000-000036000000}"/>
    <cellStyle name="Normal 7" xfId="33" xr:uid="{00000000-0005-0000-0000-000037000000}"/>
    <cellStyle name="Normal 7 2" xfId="62" xr:uid="{00000000-0005-0000-0000-000038000000}"/>
    <cellStyle name="Normal 8" xfId="34" xr:uid="{00000000-0005-0000-0000-000039000000}"/>
    <cellStyle name="Normal 8 2" xfId="35" xr:uid="{00000000-0005-0000-0000-00003A000000}"/>
    <cellStyle name="Normal 8 2 2" xfId="64" xr:uid="{00000000-0005-0000-0000-00003B000000}"/>
    <cellStyle name="Normal 8 3" xfId="63" xr:uid="{00000000-0005-0000-0000-00003C000000}"/>
    <cellStyle name="Normal 8 3 2" xfId="70" xr:uid="{00000000-0005-0000-0000-00003D000000}"/>
    <cellStyle name="Normal 8 3 2 2" xfId="73" xr:uid="{00000000-0005-0000-0000-00003E000000}"/>
    <cellStyle name="Normal 8 3 2 2 2" xfId="74" xr:uid="{21EA7D6E-B285-4D29-947A-F676F6E08FA7}"/>
    <cellStyle name="Normal 9" xfId="43" xr:uid="{00000000-0005-0000-0000-00003F000000}"/>
    <cellStyle name="Percent 2" xfId="36" xr:uid="{00000000-0005-0000-0000-000040000000}"/>
    <cellStyle name="Percent 2 2" xfId="37" xr:uid="{00000000-0005-0000-0000-000041000000}"/>
    <cellStyle name="Percent 2 3" xfId="65" xr:uid="{00000000-0005-0000-0000-000042000000}"/>
    <cellStyle name="Percent 3" xfId="66" xr:uid="{00000000-0005-0000-0000-000043000000}"/>
    <cellStyle name="Percentatge" xfId="1" builtinId="5"/>
    <cellStyle name="Porcentual 2" xfId="38" xr:uid="{00000000-0005-0000-0000-000045000000}"/>
    <cellStyle name="Porcentual 2 2" xfId="39" xr:uid="{00000000-0005-0000-0000-000046000000}"/>
    <cellStyle name="Porcentual 3" xfId="40" xr:uid="{00000000-0005-0000-0000-000047000000}"/>
    <cellStyle name="Porcentual 4" xfId="41" xr:uid="{00000000-0005-0000-0000-000048000000}"/>
    <cellStyle name="Porcentual 4 2" xfId="42" xr:uid="{00000000-0005-0000-0000-000049000000}"/>
    <cellStyle name="Porcentual 4 3" xfId="67" xr:uid="{00000000-0005-0000-0000-00004A000000}"/>
    <cellStyle name="Porcentual 4 4" xfId="76" xr:uid="{B6E77D80-D92B-44BE-94C2-0213DF6A6178}"/>
    <cellStyle name="Porcentual 4 4 2" xfId="78" xr:uid="{257D741A-50C2-445F-A214-68B2232E60EA}"/>
    <cellStyle name="Porcentual 4 5" xfId="77" xr:uid="{F6CD0795-1E28-4621-B97A-9FDA1FB111C9}"/>
    <cellStyle name="Porcentual 4 5 2" xfId="79" xr:uid="{291C23D8-8F2E-48CA-BD9E-CD2791A493B8}"/>
  </cellStyles>
  <dxfs count="2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Resumen</a:t>
            </a:r>
            <a:r>
              <a:rPr lang="en-US" sz="1100" baseline="0"/>
              <a:t> Mensual </a:t>
            </a:r>
            <a:endParaRPr lang="en-US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2257105303217354E-2"/>
          <c:y val="2.6911309800609733E-2"/>
          <c:w val="0.85232072493573929"/>
          <c:h val="0.81869790870034753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'NAU TRIANGULAR'!$A$70</c:f>
              <c:strCache>
                <c:ptCount val="1"/>
                <c:pt idx="0">
                  <c:v>Impuesto Electrico (IEE)</c:v>
                </c:pt>
              </c:strCache>
            </c:strRef>
          </c:tx>
          <c:invertIfNegative val="0"/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TRIANGULAR'!$D$70:$O$70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A-415B-AC59-21E12E848346}"/>
            </c:ext>
          </c:extLst>
        </c:ser>
        <c:ser>
          <c:idx val="3"/>
          <c:order val="1"/>
          <c:tx>
            <c:strRef>
              <c:f>'NAU TRIANGULAR'!$A$62</c:f>
              <c:strCache>
                <c:ptCount val="1"/>
                <c:pt idx="0">
                  <c:v>OTROS COSTES</c:v>
                </c:pt>
              </c:strCache>
            </c:strRef>
          </c:tx>
          <c:invertIfNegative val="0"/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TRIANGULAR'!$D$68:$O$68</c:f>
              <c:numCache>
                <c:formatCode>0.00</c:formatCode>
                <c:ptCount val="12"/>
                <c:pt idx="0">
                  <c:v>3.12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44.67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A-415B-AC59-21E12E848346}"/>
            </c:ext>
          </c:extLst>
        </c:ser>
        <c:ser>
          <c:idx val="2"/>
          <c:order val="2"/>
          <c:tx>
            <c:strRef>
              <c:f>'NAU TRIANGULAR'!$A$40</c:f>
              <c:strCache>
                <c:ptCount val="1"/>
                <c:pt idx="0">
                  <c:v>T. POTENCIA</c:v>
                </c:pt>
              </c:strCache>
            </c:strRef>
          </c:tx>
          <c:invertIfNegative val="0"/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Ecovalore!#REF!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A-415B-AC59-21E12E848346}"/>
            </c:ext>
          </c:extLst>
        </c:ser>
        <c:ser>
          <c:idx val="1"/>
          <c:order val="3"/>
          <c:tx>
            <c:strRef>
              <c:f>'NAU TRIANGULAR'!$A$28</c:f>
              <c:strCache>
                <c:ptCount val="1"/>
                <c:pt idx="0">
                  <c:v> Coste x Periodo ATR</c:v>
                </c:pt>
              </c:strCache>
            </c:strRef>
          </c:tx>
          <c:invertIfNegative val="0"/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TRIANGULAR'!$D$35:$O$35</c:f>
              <c:numCache>
                <c:formatCode>_ * #,##0.00_ ;_ * \-#,##0.00_ ;_ * "-"??_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3A-415B-AC59-21E12E848346}"/>
            </c:ext>
          </c:extLst>
        </c:ser>
        <c:ser>
          <c:idx val="0"/>
          <c:order val="4"/>
          <c:tx>
            <c:strRef>
              <c:f>'NAU TRIANGULAR'!$A$7</c:f>
              <c:strCache>
                <c:ptCount val="1"/>
                <c:pt idx="0">
                  <c:v>T. ENERGIA</c:v>
                </c:pt>
              </c:strCache>
            </c:strRef>
          </c:tx>
          <c:invertIfNegative val="0"/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TRIANGULAR'!$D$23:$O$23</c:f>
              <c:numCache>
                <c:formatCode>_ * #,##0.00_ ;_ * \-#,##0.00_ ;_ * "-"??_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3A-415B-AC59-21E12E84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382448"/>
        <c:axId val="202377744"/>
      </c:barChart>
      <c:lineChart>
        <c:grouping val="standard"/>
        <c:varyColors val="0"/>
        <c:ser>
          <c:idx val="5"/>
          <c:order val="5"/>
          <c:tx>
            <c:strRef>
              <c:f>'NAU TRIANGULAR'!$A$15</c:f>
              <c:strCache>
                <c:ptCount val="1"/>
                <c:pt idx="0">
                  <c:v> Consumo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a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'NAU TRIANGULAR'!$D$22:$O$22</c:f>
              <c:numCache>
                <c:formatCode>#,##0</c:formatCode>
                <c:ptCount val="12"/>
                <c:pt idx="0">
                  <c:v>125</c:v>
                </c:pt>
                <c:pt idx="1">
                  <c:v>16675</c:v>
                </c:pt>
                <c:pt idx="2">
                  <c:v>10528</c:v>
                </c:pt>
                <c:pt idx="3">
                  <c:v>3445</c:v>
                </c:pt>
                <c:pt idx="4">
                  <c:v>10898</c:v>
                </c:pt>
                <c:pt idx="5">
                  <c:v>22654</c:v>
                </c:pt>
                <c:pt idx="6">
                  <c:v>25403</c:v>
                </c:pt>
                <c:pt idx="7">
                  <c:v>30823</c:v>
                </c:pt>
                <c:pt idx="8">
                  <c:v>25380</c:v>
                </c:pt>
                <c:pt idx="9">
                  <c:v>5211</c:v>
                </c:pt>
                <c:pt idx="10">
                  <c:v>5314</c:v>
                </c:pt>
                <c:pt idx="11">
                  <c:v>1094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233A-415B-AC59-21E12E848346}"/>
            </c:ext>
          </c:extLst>
        </c:ser>
        <c:ser>
          <c:idx val="6"/>
          <c:order val="6"/>
          <c:tx>
            <c:strRef>
              <c:f>'NAU TRIANGULAR'!$A$190</c:f>
              <c:strCache>
                <c:ptCount val="1"/>
                <c:pt idx="0">
                  <c:v>Consumo Presupuestado</c:v>
                </c:pt>
              </c:strCache>
            </c:strRef>
          </c:tx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txPr>
              <a:bodyPr/>
              <a:lstStyle/>
              <a:p>
                <a:pPr algn="ctr">
                  <a:defRPr lang="nl-BE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'NAU TRIANGULAR'!$D$190:$O$190</c:f>
              <c:numCache>
                <c:formatCode>#,##0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33A-415B-AC59-21E12E84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8136"/>
        <c:axId val="202383624"/>
      </c:lineChart>
      <c:dateAx>
        <c:axId val="202382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noFill/>
          </a:ln>
        </c:spPr>
        <c:crossAx val="202377744"/>
        <c:crosses val="autoZero"/>
        <c:auto val="1"/>
        <c:lblOffset val="100"/>
        <c:baseTimeUnit val="months"/>
      </c:dateAx>
      <c:valAx>
        <c:axId val="202377744"/>
        <c:scaling>
          <c:orientation val="minMax"/>
        </c:scaling>
        <c:delete val="0"/>
        <c:axPos val="l"/>
        <c:numFmt formatCode="&quot;€&quot;\ #\,##0" sourceLinked="0"/>
        <c:majorTickMark val="out"/>
        <c:minorTickMark val="none"/>
        <c:tickLblPos val="nextTo"/>
        <c:spPr>
          <a:ln>
            <a:noFill/>
          </a:ln>
        </c:spPr>
        <c:crossAx val="202382448"/>
        <c:crosses val="autoZero"/>
        <c:crossBetween val="between"/>
      </c:valAx>
      <c:valAx>
        <c:axId val="202383624"/>
        <c:scaling>
          <c:orientation val="minMax"/>
        </c:scaling>
        <c:delete val="0"/>
        <c:axPos val="r"/>
        <c:numFmt formatCode="#\,###\ \k\W\h" sourceLinked="0"/>
        <c:majorTickMark val="out"/>
        <c:minorTickMark val="none"/>
        <c:tickLblPos val="nextTo"/>
        <c:spPr>
          <a:ln>
            <a:noFill/>
          </a:ln>
        </c:spPr>
        <c:crossAx val="202378136"/>
        <c:crosses val="max"/>
        <c:crossBetween val="between"/>
      </c:valAx>
      <c:catAx>
        <c:axId val="202378136"/>
        <c:scaling>
          <c:orientation val="minMax"/>
        </c:scaling>
        <c:delete val="1"/>
        <c:axPos val="b"/>
        <c:majorTickMark val="out"/>
        <c:minorTickMark val="none"/>
        <c:tickLblPos val="nextTo"/>
        <c:crossAx val="2023836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495209987222429"/>
          <c:y val="0.91964383064483501"/>
          <c:w val="0.75945631437766503"/>
          <c:h val="3.4989598083300703E-2"/>
        </c:manualLayout>
      </c:layout>
      <c:overlay val="0"/>
    </c:legend>
    <c:plotVisOnly val="1"/>
    <c:dispBlanksAs val="gap"/>
    <c:showDLblsOverMax val="0"/>
  </c:chart>
  <c:spPr>
    <a:ln>
      <a:solidFill>
        <a:schemeClr val="accent3">
          <a:lumMod val="75000"/>
        </a:schemeClr>
      </a:solidFill>
    </a:ln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Resumen</a:t>
            </a:r>
            <a:r>
              <a:rPr lang="en-US" sz="1100" baseline="0"/>
              <a:t> Mensual </a:t>
            </a:r>
            <a:endParaRPr lang="en-US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9123416154761868E-2"/>
          <c:y val="3.5718620035381933E-2"/>
          <c:w val="0.85232072493573929"/>
          <c:h val="0.81869790870034753"/>
        </c:manualLayout>
      </c:layout>
      <c:lineChart>
        <c:grouping val="standard"/>
        <c:varyColors val="0"/>
        <c:ser>
          <c:idx val="4"/>
          <c:order val="0"/>
          <c:tx>
            <c:strRef>
              <c:f>'NAU TRIANGULAR'!$A$70</c:f>
              <c:strCache>
                <c:ptCount val="1"/>
                <c:pt idx="0">
                  <c:v>Impuesto Electrico (IEE)</c:v>
                </c:pt>
              </c:strCache>
            </c:strRef>
          </c:tx>
          <c:dLbls>
            <c:spPr>
              <a:solidFill>
                <a:sysClr val="window" lastClr="FFFFFF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TRIANGULAR'!$D$187:$O$187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9D4-4D2A-A16E-65EC6517D55E}"/>
            </c:ext>
          </c:extLst>
        </c:ser>
        <c:ser>
          <c:idx val="3"/>
          <c:order val="1"/>
          <c:tx>
            <c:strRef>
              <c:f>'NAU TRIANGULAR'!$A$62</c:f>
              <c:strCache>
                <c:ptCount val="1"/>
                <c:pt idx="0">
                  <c:v>OTROS COSTES</c:v>
                </c:pt>
              </c:strCache>
            </c:strRef>
          </c:tx>
          <c:dLbls>
            <c:spPr>
              <a:solidFill>
                <a:sysClr val="window" lastClr="FFFFFF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TRIANGULAR'!$D$186:$O$186</c:f>
              <c:numCache>
                <c:formatCode>#,##0.00</c:formatCode>
                <c:ptCount val="12"/>
                <c:pt idx="0">
                  <c:v>24.96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1.7600472813238772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4-4D2A-A16E-65EC6517D55E}"/>
            </c:ext>
          </c:extLst>
        </c:ser>
        <c:ser>
          <c:idx val="2"/>
          <c:order val="2"/>
          <c:tx>
            <c:strRef>
              <c:f>'NAU TRIANGULAR'!$A$40</c:f>
              <c:strCache>
                <c:ptCount val="1"/>
                <c:pt idx="0">
                  <c:v>T. POTENCIA</c:v>
                </c:pt>
              </c:strCache>
            </c:strRef>
          </c:tx>
          <c:dLbls>
            <c:spPr>
              <a:solidFill>
                <a:sysClr val="window" lastClr="FFFFFF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TRIANGULAR'!$D$185:$O$185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9D4-4D2A-A16E-65EC6517D55E}"/>
            </c:ext>
          </c:extLst>
        </c:ser>
        <c:ser>
          <c:idx val="1"/>
          <c:order val="3"/>
          <c:tx>
            <c:strRef>
              <c:f>'NAU TRIANGULAR'!$A$28</c:f>
              <c:strCache>
                <c:ptCount val="1"/>
                <c:pt idx="0">
                  <c:v> Coste x Periodo ATR</c:v>
                </c:pt>
              </c:strCache>
            </c:strRef>
          </c:tx>
          <c:dLbls>
            <c:spPr>
              <a:solidFill>
                <a:sysClr val="window" lastClr="FFFFFF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TRIANGULAR'!$D$184:$O$184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9D4-4D2A-A16E-65EC6517D55E}"/>
            </c:ext>
          </c:extLst>
        </c:ser>
        <c:ser>
          <c:idx val="0"/>
          <c:order val="4"/>
          <c:tx>
            <c:strRef>
              <c:f>'NAU TRIANGULAR'!$A$7</c:f>
              <c:strCache>
                <c:ptCount val="1"/>
                <c:pt idx="0">
                  <c:v>T. ENERGIA</c:v>
                </c:pt>
              </c:strCache>
            </c:strRef>
          </c:tx>
          <c:dLbls>
            <c:spPr>
              <a:solidFill>
                <a:sysClr val="window" lastClr="FFFFFF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TRIANGULAR'!$D$183:$O$183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9D4-4D2A-A16E-65EC6517D55E}"/>
            </c:ext>
          </c:extLst>
        </c:ser>
        <c:ser>
          <c:idx val="5"/>
          <c:order val="5"/>
          <c:tx>
            <c:strRef>
              <c:f>'NAU TRIANGULAR'!$A$188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spPr>
              <a:solidFill>
                <a:sysClr val="window" lastClr="FFFFFF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TRIANGULAR'!$D$188:$O$188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9D4-4D2A-A16E-65EC6517D55E}"/>
            </c:ext>
          </c:extLst>
        </c:ser>
        <c:ser>
          <c:idx val="6"/>
          <c:order val="6"/>
          <c:tx>
            <c:strRef>
              <c:f>'NAU TRIANGULAR'!$A$192</c:f>
              <c:strCache>
                <c:ptCount val="1"/>
                <c:pt idx="0">
                  <c:v>Coste total unitario Budget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</c:spPr>
          </c:marker>
          <c:dLbls>
            <c:spPr>
              <a:solidFill>
                <a:sysClr val="window" lastClr="FFFFFF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'NAU TRIANGULAR'!$D$62:$O$62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'NAU TRIANGULAR'!$D$192:$O$192</c:f>
              <c:numCache>
                <c:formatCode>#,##0.00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9D4-4D2A-A16E-65EC6517D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82056"/>
        <c:axId val="202382840"/>
      </c:lineChart>
      <c:dateAx>
        <c:axId val="202382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noFill/>
          </a:ln>
        </c:spPr>
        <c:crossAx val="202382840"/>
        <c:crosses val="autoZero"/>
        <c:auto val="1"/>
        <c:lblOffset val="100"/>
        <c:baseTimeUnit val="months"/>
      </c:dateAx>
      <c:valAx>
        <c:axId val="202382840"/>
        <c:scaling>
          <c:orientation val="minMax"/>
        </c:scaling>
        <c:delete val="0"/>
        <c:axPos val="l"/>
        <c:numFmt formatCode="&quot;€&quot;\ #\,##0" sourceLinked="0"/>
        <c:majorTickMark val="out"/>
        <c:minorTickMark val="none"/>
        <c:tickLblPos val="nextTo"/>
        <c:spPr>
          <a:ln>
            <a:noFill/>
          </a:ln>
        </c:spPr>
        <c:crossAx val="202382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495209987222429"/>
          <c:y val="0.91964383064483501"/>
          <c:w val="0.77656116798971675"/>
          <c:h val="3.1530459565491442E-2"/>
        </c:manualLayout>
      </c:layout>
      <c:overlay val="0"/>
      <c:txPr>
        <a:bodyPr/>
        <a:lstStyle/>
        <a:p>
          <a:pPr>
            <a:defRPr sz="1000"/>
          </a:pPr>
          <a:endParaRPr lang="ca-ES"/>
        </a:p>
      </c:txPr>
    </c:legend>
    <c:plotVisOnly val="1"/>
    <c:dispBlanksAs val="gap"/>
    <c:showDLblsOverMax val="0"/>
  </c:chart>
  <c:spPr>
    <a:ln>
      <a:solidFill>
        <a:schemeClr val="accent3">
          <a:lumMod val="75000"/>
        </a:schemeClr>
      </a:solidFill>
    </a:ln>
  </c:spPr>
  <c:txPr>
    <a:bodyPr/>
    <a:lstStyle/>
    <a:p>
      <a:pPr>
        <a:defRPr sz="8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s-ES" sz="1100"/>
              <a:t>Global</a:t>
            </a:r>
            <a:r>
              <a:rPr lang="es-ES" sz="1100" baseline="0"/>
              <a:t> Position</a:t>
            </a:r>
            <a:endParaRPr lang="es-ES" sz="11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0545608595737366"/>
          <c:y val="0.13021061235195006"/>
          <c:w val="0.3889797389781729"/>
          <c:h val="0.811903349175483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'NAU TRIANGULAR'!$S$62</c:f>
              <c:strCache>
                <c:ptCount val="1"/>
                <c:pt idx="0">
                  <c:v>Best estimated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'NAU TRIANGULAR'!$S$71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F-4848-8FE4-6F99E834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376960"/>
        <c:axId val="202381664"/>
      </c:barChart>
      <c:lineChart>
        <c:grouping val="standard"/>
        <c:varyColors val="0"/>
        <c:ser>
          <c:idx val="2"/>
          <c:order val="1"/>
          <c:tx>
            <c:strRef>
              <c:f>'NAU TRIANGULAR'!$T$62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square"/>
            <c:size val="5"/>
            <c:spPr>
              <a:solidFill>
                <a:schemeClr val="accent2"/>
              </a:solidFill>
              <a:ln w="15875"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numFmt formatCode="#\,##0" sourceLinked="0"/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'NAU TRIANGULAR'!$T$71</c:f>
              <c:numCache>
                <c:formatCode>#,##0.00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F-4848-8FE4-6F99E834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76568"/>
        <c:axId val="202381272"/>
      </c:lineChart>
      <c:catAx>
        <c:axId val="20237656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crossAx val="202381272"/>
        <c:crosses val="autoZero"/>
        <c:auto val="1"/>
        <c:lblAlgn val="ctr"/>
        <c:lblOffset val="100"/>
        <c:noMultiLvlLbl val="0"/>
      </c:catAx>
      <c:valAx>
        <c:axId val="202381272"/>
        <c:scaling>
          <c:orientation val="minMax"/>
          <c:max val="35000"/>
          <c:min val="0"/>
        </c:scaling>
        <c:delete val="0"/>
        <c:axPos val="l"/>
        <c:numFmt formatCode="&quot;€&quot;\ #\,##0" sourceLinked="0"/>
        <c:majorTickMark val="out"/>
        <c:minorTickMark val="none"/>
        <c:tickLblPos val="nextTo"/>
        <c:spPr>
          <a:ln>
            <a:noFill/>
          </a:ln>
        </c:spPr>
        <c:crossAx val="202376568"/>
        <c:crosses val="autoZero"/>
        <c:crossBetween val="between"/>
      </c:valAx>
      <c:valAx>
        <c:axId val="202381664"/>
        <c:scaling>
          <c:orientation val="minMax"/>
          <c:max val="35000"/>
          <c:min val="0"/>
        </c:scaling>
        <c:delete val="0"/>
        <c:axPos val="r"/>
        <c:numFmt formatCode="&quot;€&quot;\ #\,##0" sourceLinked="0"/>
        <c:majorTickMark val="out"/>
        <c:minorTickMark val="none"/>
        <c:tickLblPos val="nextTo"/>
        <c:spPr>
          <a:ln>
            <a:noFill/>
          </a:ln>
        </c:spPr>
        <c:crossAx val="202376960"/>
        <c:crosses val="max"/>
        <c:crossBetween val="between"/>
      </c:valAx>
      <c:catAx>
        <c:axId val="202376960"/>
        <c:scaling>
          <c:orientation val="minMax"/>
        </c:scaling>
        <c:delete val="1"/>
        <c:axPos val="b"/>
        <c:majorTickMark val="out"/>
        <c:minorTickMark val="none"/>
        <c:tickLblPos val="nextTo"/>
        <c:crossAx val="2023816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6988072492718751"/>
          <c:y val="0.36020952647705989"/>
          <c:w val="0.214917374077088"/>
          <c:h val="0.26032685023700686"/>
        </c:manualLayout>
      </c:layout>
      <c:overlay val="0"/>
    </c:legend>
    <c:plotVisOnly val="1"/>
    <c:dispBlanksAs val="gap"/>
    <c:showDLblsOverMax val="0"/>
  </c:chart>
  <c:spPr>
    <a:ln>
      <a:solidFill>
        <a:schemeClr val="accent3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96613</xdr:colOff>
      <xdr:row>87</xdr:row>
      <xdr:rowOff>59870</xdr:rowOff>
    </xdr:from>
    <xdr:to>
      <xdr:col>15</xdr:col>
      <xdr:colOff>296333</xdr:colOff>
      <xdr:row>123</xdr:row>
      <xdr:rowOff>114300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42334</xdr:colOff>
      <xdr:row>140</xdr:row>
      <xdr:rowOff>31751</xdr:rowOff>
    </xdr:from>
    <xdr:to>
      <xdr:col>19</xdr:col>
      <xdr:colOff>941918</xdr:colOff>
      <xdr:row>180</xdr:row>
      <xdr:rowOff>84667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87</xdr:row>
      <xdr:rowOff>0</xdr:rowOff>
    </xdr:from>
    <xdr:to>
      <xdr:col>20</xdr:col>
      <xdr:colOff>142874</xdr:colOff>
      <xdr:row>124</xdr:row>
      <xdr:rowOff>11906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xtranet.eecc.eu/fcc/DocumentCenter/EC%20Docs/Spain/Gas%20Natural%20Comercializadora%20Facturacion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Point\Sitio%20de%20grupo%20-%20Freixenet\Financial%20Controlling\IC\Electricity\Freixenet%20ES_Elec%20IC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1"/>
      <sheetName val="precios"/>
      <sheetName val="Hoja1 (2)"/>
      <sheetName val="Total 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mmary"/>
      <sheetName val="Calculos Multiclick"/>
      <sheetName val="Reactiva"/>
      <sheetName val="Excesos de potencia"/>
      <sheetName val="Maximetros"/>
      <sheetName val="TORRELAVIT"/>
      <sheetName val="ECONOMIA"/>
      <sheetName val="A1-Freixenet"/>
      <sheetName val="SEGURA VIUDAS"/>
      <sheetName val="CASTELLBLANCH 1XY"/>
      <sheetName val="UNIÓ CELLERS DEL NOIA"/>
      <sheetName val="VINS FONT"/>
      <sheetName val="UNION VINICOLA DEL ESTE"/>
      <sheetName val="RENÉ BARBIER"/>
      <sheetName val="PLANTA LOS NEGRALES"/>
      <sheetName val="BODEGAS VALDUBÓN"/>
      <sheetName val="BODEGA VIONTA"/>
      <sheetName val="REALIZACIONES Y DISEÑOS"/>
      <sheetName val="GRAFICAS SAN QUINTÍ"/>
      <sheetName val="VINS FONT x1RS"/>
      <sheetName val="ALBERG MASQUEFA"/>
      <sheetName val="MAGATZEM AITENA"/>
      <sheetName val="CASTELLBLANCH x1AN"/>
      <sheetName val="VITICULTORS DEL PRIORAT"/>
      <sheetName val="VIÑAS DEL MONTSANT"/>
      <sheetName val="POZO FREIXENET"/>
      <sheetName val="NAU TRIANGULAR"/>
      <sheetName val="COOPERATIVA AGRICOLA PUIGPELAT"/>
      <sheetName val="Platform"/>
      <sheetName val="ATR Elec SP link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13">
          <cell r="B213" t="str">
            <v>P1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6">
          <cell r="D16">
            <v>26</v>
          </cell>
          <cell r="E16">
            <v>2359</v>
          </cell>
          <cell r="F16">
            <v>1086</v>
          </cell>
          <cell r="G16">
            <v>556</v>
          </cell>
          <cell r="H16">
            <v>1935</v>
          </cell>
          <cell r="I16">
            <v>3909</v>
          </cell>
          <cell r="J16">
            <v>4662</v>
          </cell>
          <cell r="K16">
            <v>5440</v>
          </cell>
          <cell r="L16">
            <v>4203</v>
          </cell>
          <cell r="M16">
            <v>739</v>
          </cell>
          <cell r="N16">
            <v>576</v>
          </cell>
          <cell r="O16">
            <v>97</v>
          </cell>
        </row>
        <row r="17">
          <cell r="D17">
            <v>58</v>
          </cell>
          <cell r="E17">
            <v>8598</v>
          </cell>
          <cell r="F17">
            <v>5063</v>
          </cell>
          <cell r="G17">
            <v>1566</v>
          </cell>
          <cell r="H17">
            <v>5859</v>
          </cell>
          <cell r="I17">
            <v>11547</v>
          </cell>
          <cell r="J17">
            <v>12862</v>
          </cell>
          <cell r="K17">
            <v>15611</v>
          </cell>
          <cell r="L17">
            <v>13110</v>
          </cell>
          <cell r="M17">
            <v>2296</v>
          </cell>
          <cell r="N17">
            <v>2771</v>
          </cell>
          <cell r="O17">
            <v>705</v>
          </cell>
        </row>
        <row r="18">
          <cell r="D18">
            <v>41</v>
          </cell>
          <cell r="E18">
            <v>5718</v>
          </cell>
          <cell r="F18">
            <v>4379</v>
          </cell>
          <cell r="G18">
            <v>1323</v>
          </cell>
          <cell r="H18">
            <v>3104</v>
          </cell>
          <cell r="I18">
            <v>7198</v>
          </cell>
          <cell r="J18">
            <v>7879</v>
          </cell>
          <cell r="K18">
            <v>9772</v>
          </cell>
          <cell r="L18">
            <v>8067</v>
          </cell>
          <cell r="M18">
            <v>2176</v>
          </cell>
          <cell r="N18">
            <v>1967</v>
          </cell>
          <cell r="O18">
            <v>292</v>
          </cell>
        </row>
        <row r="46">
          <cell r="O46">
            <v>50</v>
          </cell>
        </row>
        <row r="47">
          <cell r="O47">
            <v>50</v>
          </cell>
        </row>
        <row r="48">
          <cell r="O48">
            <v>87</v>
          </cell>
        </row>
        <row r="50">
          <cell r="D50">
            <v>1</v>
          </cell>
          <cell r="E50">
            <v>69</v>
          </cell>
          <cell r="F50">
            <v>29</v>
          </cell>
          <cell r="G50">
            <v>20</v>
          </cell>
          <cell r="H50">
            <v>33</v>
          </cell>
          <cell r="I50">
            <v>39</v>
          </cell>
          <cell r="J50">
            <v>49</v>
          </cell>
          <cell r="K50">
            <v>64</v>
          </cell>
          <cell r="L50">
            <v>56</v>
          </cell>
          <cell r="M50">
            <v>45</v>
          </cell>
          <cell r="N50">
            <v>29</v>
          </cell>
          <cell r="O50">
            <v>16</v>
          </cell>
        </row>
        <row r="51">
          <cell r="D51">
            <v>1</v>
          </cell>
          <cell r="E51">
            <v>69</v>
          </cell>
          <cell r="F51">
            <v>43</v>
          </cell>
          <cell r="G51">
            <v>22</v>
          </cell>
          <cell r="H51">
            <v>34</v>
          </cell>
          <cell r="I51">
            <v>67</v>
          </cell>
          <cell r="J51">
            <v>48</v>
          </cell>
          <cell r="K51">
            <v>98</v>
          </cell>
          <cell r="L51">
            <v>93</v>
          </cell>
          <cell r="M51">
            <v>45</v>
          </cell>
          <cell r="N51">
            <v>34</v>
          </cell>
          <cell r="O51">
            <v>20</v>
          </cell>
        </row>
        <row r="52">
          <cell r="D52">
            <v>1</v>
          </cell>
          <cell r="E52">
            <v>60</v>
          </cell>
          <cell r="F52">
            <v>31</v>
          </cell>
          <cell r="G52">
            <v>19</v>
          </cell>
          <cell r="H52">
            <v>28</v>
          </cell>
          <cell r="I52">
            <v>65</v>
          </cell>
          <cell r="J52">
            <v>38</v>
          </cell>
          <cell r="K52">
            <v>90</v>
          </cell>
          <cell r="L52">
            <v>46</v>
          </cell>
          <cell r="M52">
            <v>73.95</v>
          </cell>
          <cell r="N52">
            <v>29</v>
          </cell>
          <cell r="O52">
            <v>20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D64">
            <v>3.12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44.67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213">
          <cell r="D213">
            <v>20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1604</v>
          </cell>
          <cell r="M213">
            <v>0</v>
          </cell>
          <cell r="N213">
            <v>0</v>
          </cell>
          <cell r="O213">
            <v>0</v>
          </cell>
        </row>
        <row r="214">
          <cell r="D214">
            <v>58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5220</v>
          </cell>
          <cell r="L214">
            <v>5184</v>
          </cell>
          <cell r="M214">
            <v>0</v>
          </cell>
          <cell r="N214">
            <v>0</v>
          </cell>
          <cell r="O214">
            <v>0</v>
          </cell>
        </row>
        <row r="215"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</sheetData>
      <sheetData sheetId="28">
        <row r="213">
          <cell r="D213"/>
        </row>
      </sheetData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Magnus">
      <a:dk1>
        <a:srgbClr val="000000"/>
      </a:dk1>
      <a:lt1>
        <a:srgbClr val="FFFFFF"/>
      </a:lt1>
      <a:dk2>
        <a:srgbClr val="C00000"/>
      </a:dk2>
      <a:lt2>
        <a:srgbClr val="F8DEDF"/>
      </a:lt2>
      <a:accent1>
        <a:srgbClr val="6DCE87"/>
      </a:accent1>
      <a:accent2>
        <a:srgbClr val="31924A"/>
      </a:accent2>
      <a:accent3>
        <a:srgbClr val="C00000"/>
      </a:accent3>
      <a:accent4>
        <a:srgbClr val="5C5C5C"/>
      </a:accent4>
      <a:accent5>
        <a:srgbClr val="FFD965"/>
      </a:accent5>
      <a:accent6>
        <a:srgbClr val="8A9613"/>
      </a:accent6>
      <a:hlink>
        <a:srgbClr val="262626"/>
      </a:hlink>
      <a:folHlink>
        <a:srgbClr val="0070C0"/>
      </a:folHlink>
    </a:clrScheme>
    <a:fontScheme name="Magnus CMD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tabColor rgb="FFFF0000"/>
    <pageSetUpPr fitToPage="1"/>
  </sheetPr>
  <dimension ref="A1:V216"/>
  <sheetViews>
    <sheetView showGridLines="0" zoomScale="80" zoomScaleNormal="80" workbookViewId="0">
      <selection activeCell="X33" sqref="X33"/>
    </sheetView>
  </sheetViews>
  <sheetFormatPr defaultColWidth="10.28515625" defaultRowHeight="13.5"/>
  <cols>
    <col min="1" max="1" width="17.140625" style="46" customWidth="1"/>
    <col min="2" max="2" width="14" style="46" customWidth="1"/>
    <col min="3" max="3" width="13.28515625" style="46" bestFit="1" customWidth="1"/>
    <col min="4" max="5" width="11.85546875" style="46" bestFit="1" customWidth="1"/>
    <col min="6" max="6" width="12.140625" style="46" bestFit="1" customWidth="1"/>
    <col min="7" max="11" width="11.42578125" style="46" bestFit="1" customWidth="1"/>
    <col min="12" max="12" width="11.140625" style="46" bestFit="1" customWidth="1"/>
    <col min="13" max="13" width="11.28515625" style="46" bestFit="1" customWidth="1"/>
    <col min="14" max="15" width="11.42578125" style="46" bestFit="1" customWidth="1"/>
    <col min="16" max="16" width="6.7109375" style="47" customWidth="1"/>
    <col min="17" max="17" width="12.5703125" style="46" bestFit="1" customWidth="1"/>
    <col min="18" max="18" width="13.5703125" style="46" bestFit="1" customWidth="1"/>
    <col min="19" max="19" width="14.42578125" style="46" bestFit="1" customWidth="1"/>
    <col min="20" max="20" width="14.5703125" style="46" bestFit="1" customWidth="1"/>
    <col min="21" max="21" width="10.7109375" style="46" bestFit="1" customWidth="1"/>
    <col min="22" max="16384" width="10.28515625" style="46"/>
  </cols>
  <sheetData>
    <row r="1" spans="1:22">
      <c r="A1" s="46" t="s">
        <v>0</v>
      </c>
      <c r="D1" s="46">
        <f>IF(D24=0,0,1)</f>
        <v>0</v>
      </c>
      <c r="E1" s="46">
        <f>IF(E24=0,0,1)</f>
        <v>0</v>
      </c>
      <c r="F1" s="46">
        <f t="shared" ref="F1:O1" si="0">IF(F24=0,0,1)</f>
        <v>0</v>
      </c>
      <c r="G1" s="46">
        <f t="shared" si="0"/>
        <v>0</v>
      </c>
      <c r="H1" s="46">
        <f t="shared" si="0"/>
        <v>0</v>
      </c>
      <c r="I1" s="46">
        <f t="shared" si="0"/>
        <v>0</v>
      </c>
      <c r="J1" s="46">
        <f t="shared" si="0"/>
        <v>0</v>
      </c>
      <c r="K1" s="46">
        <f t="shared" si="0"/>
        <v>0</v>
      </c>
      <c r="L1" s="46">
        <f t="shared" si="0"/>
        <v>0</v>
      </c>
      <c r="M1" s="46">
        <f t="shared" si="0"/>
        <v>0</v>
      </c>
      <c r="N1" s="46">
        <f t="shared" si="0"/>
        <v>0</v>
      </c>
      <c r="O1" s="46">
        <f t="shared" si="0"/>
        <v>0</v>
      </c>
      <c r="U1" s="46">
        <v>1</v>
      </c>
      <c r="V1" s="46" t="s">
        <v>1</v>
      </c>
    </row>
    <row r="3" spans="1:22" ht="11.25" customHeight="1">
      <c r="A3" s="140" t="e">
        <f>#REF!</f>
        <v>#REF!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</row>
    <row r="4" spans="1:22" ht="19.5" customHeight="1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2" ht="11.2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2" ht="14.25" thickBot="1">
      <c r="A6" s="49" t="s">
        <v>2</v>
      </c>
      <c r="B6" s="49" t="s">
        <v>72</v>
      </c>
      <c r="D6" s="46">
        <v>38</v>
      </c>
      <c r="E6" s="51" t="s">
        <v>3</v>
      </c>
      <c r="F6" s="52" t="s">
        <v>4</v>
      </c>
      <c r="G6" s="50"/>
      <c r="H6" s="50"/>
      <c r="I6" s="50"/>
      <c r="J6" s="50"/>
      <c r="K6" s="50"/>
      <c r="L6" s="50"/>
      <c r="M6" s="50"/>
      <c r="N6" s="50"/>
      <c r="O6" s="50"/>
      <c r="Q6" s="53" t="s">
        <v>70</v>
      </c>
      <c r="R6" s="49" t="s">
        <v>71</v>
      </c>
      <c r="S6" s="49"/>
      <c r="U6" s="46">
        <v>0</v>
      </c>
      <c r="V6" s="46" t="s">
        <v>5</v>
      </c>
    </row>
    <row r="7" spans="1:22" s="54" customFormat="1" thickTop="1">
      <c r="A7" s="1" t="s">
        <v>6</v>
      </c>
      <c r="B7" s="2"/>
      <c r="C7" s="3" t="s">
        <v>76</v>
      </c>
      <c r="D7" s="4">
        <v>44562</v>
      </c>
      <c r="E7" s="4">
        <v>44593</v>
      </c>
      <c r="F7" s="4">
        <v>44621</v>
      </c>
      <c r="G7" s="4">
        <v>44652</v>
      </c>
      <c r="H7" s="4">
        <v>44682</v>
      </c>
      <c r="I7" s="4">
        <v>44713</v>
      </c>
      <c r="J7" s="4">
        <v>44743</v>
      </c>
      <c r="K7" s="4">
        <v>44774</v>
      </c>
      <c r="L7" s="4">
        <v>44805</v>
      </c>
      <c r="M7" s="4">
        <v>44835</v>
      </c>
      <c r="N7" s="4">
        <v>44866</v>
      </c>
      <c r="O7" s="4">
        <v>44896</v>
      </c>
      <c r="P7" s="5"/>
      <c r="Q7" s="6" t="s">
        <v>7</v>
      </c>
      <c r="R7" s="6" t="s">
        <v>8</v>
      </c>
      <c r="S7" s="6" t="s">
        <v>9</v>
      </c>
      <c r="T7" s="6" t="s">
        <v>10</v>
      </c>
    </row>
    <row r="8" spans="1:22" s="55" customFormat="1">
      <c r="A8" s="7" t="s">
        <v>11</v>
      </c>
      <c r="B8" s="8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5"/>
      <c r="Q8" s="8"/>
      <c r="R8" s="8"/>
      <c r="S8" s="8"/>
      <c r="T8" s="8"/>
      <c r="V8" s="46"/>
    </row>
    <row r="9" spans="1:22">
      <c r="A9" s="56" t="s">
        <v>12</v>
      </c>
      <c r="B9" s="56" t="s">
        <v>13</v>
      </c>
      <c r="C9" s="57"/>
      <c r="D9" s="120" t="e">
        <f>91.642-D29</f>
        <v>#REF!</v>
      </c>
      <c r="E9" s="120" t="e">
        <f>+D9</f>
        <v>#REF!</v>
      </c>
      <c r="F9" s="120" t="e">
        <f t="shared" ref="F9:O9" si="1">+E9</f>
        <v>#REF!</v>
      </c>
      <c r="G9" s="120" t="e">
        <f t="shared" si="1"/>
        <v>#REF!</v>
      </c>
      <c r="H9" s="120" t="e">
        <f t="shared" si="1"/>
        <v>#REF!</v>
      </c>
      <c r="I9" s="120" t="e">
        <f t="shared" si="1"/>
        <v>#REF!</v>
      </c>
      <c r="J9" s="120" t="e">
        <f t="shared" si="1"/>
        <v>#REF!</v>
      </c>
      <c r="K9" s="120" t="e">
        <f t="shared" si="1"/>
        <v>#REF!</v>
      </c>
      <c r="L9" s="120" t="e">
        <f t="shared" si="1"/>
        <v>#REF!</v>
      </c>
      <c r="M9" s="120" t="e">
        <f t="shared" si="1"/>
        <v>#REF!</v>
      </c>
      <c r="N9" s="120" t="e">
        <f t="shared" si="1"/>
        <v>#REF!</v>
      </c>
      <c r="O9" s="120" t="e">
        <f t="shared" si="1"/>
        <v>#REF!</v>
      </c>
      <c r="P9" s="59"/>
      <c r="Q9" s="58"/>
      <c r="R9" s="58"/>
      <c r="S9" s="58"/>
      <c r="T9" s="58"/>
      <c r="U9" s="60"/>
    </row>
    <row r="10" spans="1:22">
      <c r="A10" s="56" t="s">
        <v>14</v>
      </c>
      <c r="B10" s="56" t="s">
        <v>13</v>
      </c>
      <c r="C10" s="57"/>
      <c r="D10" s="120" t="e">
        <f>77.16-D30</f>
        <v>#REF!</v>
      </c>
      <c r="E10" s="120" t="e">
        <f t="shared" ref="E10:O11" si="2">+D10</f>
        <v>#REF!</v>
      </c>
      <c r="F10" s="120" t="e">
        <f t="shared" si="2"/>
        <v>#REF!</v>
      </c>
      <c r="G10" s="120" t="e">
        <f t="shared" si="2"/>
        <v>#REF!</v>
      </c>
      <c r="H10" s="120" t="e">
        <f t="shared" si="2"/>
        <v>#REF!</v>
      </c>
      <c r="I10" s="120" t="e">
        <f t="shared" si="2"/>
        <v>#REF!</v>
      </c>
      <c r="J10" s="120" t="e">
        <f t="shared" si="2"/>
        <v>#REF!</v>
      </c>
      <c r="K10" s="120" t="e">
        <f t="shared" si="2"/>
        <v>#REF!</v>
      </c>
      <c r="L10" s="120" t="e">
        <f t="shared" si="2"/>
        <v>#REF!</v>
      </c>
      <c r="M10" s="120" t="e">
        <f t="shared" si="2"/>
        <v>#REF!</v>
      </c>
      <c r="N10" s="120" t="e">
        <f t="shared" si="2"/>
        <v>#REF!</v>
      </c>
      <c r="O10" s="120" t="e">
        <f t="shared" si="2"/>
        <v>#REF!</v>
      </c>
      <c r="P10" s="59"/>
      <c r="Q10" s="58"/>
      <c r="R10" s="58"/>
      <c r="S10" s="58"/>
      <c r="T10" s="58"/>
    </row>
    <row r="11" spans="1:22">
      <c r="A11" s="56" t="s">
        <v>15</v>
      </c>
      <c r="B11" s="56" t="s">
        <v>13</v>
      </c>
      <c r="C11" s="57"/>
      <c r="D11" s="120" t="e">
        <f>57.081-D31</f>
        <v>#REF!</v>
      </c>
      <c r="E11" s="120" t="e">
        <f t="shared" si="2"/>
        <v>#REF!</v>
      </c>
      <c r="F11" s="120" t="e">
        <f t="shared" si="2"/>
        <v>#REF!</v>
      </c>
      <c r="G11" s="120" t="e">
        <f t="shared" si="2"/>
        <v>#REF!</v>
      </c>
      <c r="H11" s="120" t="e">
        <f t="shared" si="2"/>
        <v>#REF!</v>
      </c>
      <c r="I11" s="120" t="e">
        <f t="shared" si="2"/>
        <v>#REF!</v>
      </c>
      <c r="J11" s="120" t="e">
        <f t="shared" si="2"/>
        <v>#REF!</v>
      </c>
      <c r="K11" s="120" t="e">
        <f t="shared" si="2"/>
        <v>#REF!</v>
      </c>
      <c r="L11" s="120" t="e">
        <f t="shared" si="2"/>
        <v>#REF!</v>
      </c>
      <c r="M11" s="120" t="e">
        <f t="shared" si="2"/>
        <v>#REF!</v>
      </c>
      <c r="N11" s="120" t="e">
        <f t="shared" si="2"/>
        <v>#REF!</v>
      </c>
      <c r="O11" s="120" t="e">
        <f t="shared" si="2"/>
        <v>#REF!</v>
      </c>
      <c r="P11" s="59"/>
      <c r="Q11" s="58"/>
      <c r="R11" s="58"/>
      <c r="S11" s="58"/>
      <c r="T11" s="58"/>
    </row>
    <row r="12" spans="1:22">
      <c r="A12" s="56" t="s">
        <v>16</v>
      </c>
      <c r="B12" s="56" t="s">
        <v>13</v>
      </c>
      <c r="C12" s="56"/>
      <c r="D12" s="58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59"/>
      <c r="Q12" s="58"/>
      <c r="R12" s="58"/>
      <c r="S12" s="58"/>
      <c r="T12" s="58"/>
    </row>
    <row r="13" spans="1:22">
      <c r="A13" s="56" t="s">
        <v>17</v>
      </c>
      <c r="B13" s="56" t="s">
        <v>13</v>
      </c>
      <c r="C13" s="56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9"/>
      <c r="Q13" s="58"/>
      <c r="R13" s="58"/>
      <c r="S13" s="58"/>
      <c r="T13" s="58"/>
    </row>
    <row r="14" spans="1:22">
      <c r="A14" s="56" t="s">
        <v>18</v>
      </c>
      <c r="B14" s="56" t="s">
        <v>13</v>
      </c>
      <c r="C14" s="61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  <c r="Q14" s="58"/>
      <c r="R14" s="58"/>
      <c r="S14" s="58"/>
      <c r="T14" s="58"/>
    </row>
    <row r="15" spans="1:22" s="55" customFormat="1">
      <c r="A15" s="7" t="s">
        <v>19</v>
      </c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5"/>
      <c r="Q15" s="8"/>
      <c r="R15" s="8"/>
      <c r="S15" s="8"/>
      <c r="T15" s="8"/>
    </row>
    <row r="16" spans="1:22">
      <c r="A16" s="56" t="s">
        <v>12</v>
      </c>
      <c r="B16" s="56" t="s">
        <v>20</v>
      </c>
      <c r="C16" s="62">
        <f t="shared" ref="C16:C25" si="3">SUM(D16:O16)</f>
        <v>25588</v>
      </c>
      <c r="D16" s="63">
        <f>'[2]NAU TRIANGULAR'!D16</f>
        <v>26</v>
      </c>
      <c r="E16" s="63">
        <f>'[2]NAU TRIANGULAR'!E16</f>
        <v>2359</v>
      </c>
      <c r="F16" s="63">
        <f>'[2]NAU TRIANGULAR'!F16</f>
        <v>1086</v>
      </c>
      <c r="G16" s="63">
        <f>'[2]NAU TRIANGULAR'!G16</f>
        <v>556</v>
      </c>
      <c r="H16" s="63">
        <f>'[2]NAU TRIANGULAR'!H16</f>
        <v>1935</v>
      </c>
      <c r="I16" s="63">
        <f>'[2]NAU TRIANGULAR'!I16</f>
        <v>3909</v>
      </c>
      <c r="J16" s="63">
        <f>'[2]NAU TRIANGULAR'!J16</f>
        <v>4662</v>
      </c>
      <c r="K16" s="63">
        <f>'[2]NAU TRIANGULAR'!K16</f>
        <v>5440</v>
      </c>
      <c r="L16" s="63">
        <f>'[2]NAU TRIANGULAR'!L16</f>
        <v>4203</v>
      </c>
      <c r="M16" s="63">
        <f>'[2]NAU TRIANGULAR'!M16</f>
        <v>739</v>
      </c>
      <c r="N16" s="63">
        <f>'[2]NAU TRIANGULAR'!N16</f>
        <v>576</v>
      </c>
      <c r="O16" s="63">
        <f>'[2]NAU TRIANGULAR'!O16</f>
        <v>97</v>
      </c>
      <c r="P16" s="64"/>
      <c r="Q16" s="63">
        <f t="shared" ref="Q16:Q24" si="4">SUMIF($D$1:$O$1,1,D16:O16)</f>
        <v>0</v>
      </c>
      <c r="R16" s="63">
        <f>SUMIF($D$1:$O$1,0,D16:O16)</f>
        <v>25588</v>
      </c>
      <c r="S16" s="63">
        <f>Q16+R16</f>
        <v>25588</v>
      </c>
      <c r="T16" s="63"/>
    </row>
    <row r="17" spans="1:21">
      <c r="A17" s="56" t="s">
        <v>14</v>
      </c>
      <c r="B17" s="56" t="s">
        <v>20</v>
      </c>
      <c r="C17" s="62">
        <f t="shared" si="3"/>
        <v>80046</v>
      </c>
      <c r="D17" s="63">
        <f>'[2]NAU TRIANGULAR'!D17</f>
        <v>58</v>
      </c>
      <c r="E17" s="63">
        <f>'[2]NAU TRIANGULAR'!E17</f>
        <v>8598</v>
      </c>
      <c r="F17" s="63">
        <f>'[2]NAU TRIANGULAR'!F17</f>
        <v>5063</v>
      </c>
      <c r="G17" s="63">
        <f>'[2]NAU TRIANGULAR'!G17</f>
        <v>1566</v>
      </c>
      <c r="H17" s="63">
        <f>'[2]NAU TRIANGULAR'!H17</f>
        <v>5859</v>
      </c>
      <c r="I17" s="63">
        <f>'[2]NAU TRIANGULAR'!I17</f>
        <v>11547</v>
      </c>
      <c r="J17" s="63">
        <f>'[2]NAU TRIANGULAR'!J17</f>
        <v>12862</v>
      </c>
      <c r="K17" s="63">
        <f>'[2]NAU TRIANGULAR'!K17</f>
        <v>15611</v>
      </c>
      <c r="L17" s="63">
        <f>'[2]NAU TRIANGULAR'!L17</f>
        <v>13110</v>
      </c>
      <c r="M17" s="63">
        <f>'[2]NAU TRIANGULAR'!M17</f>
        <v>2296</v>
      </c>
      <c r="N17" s="63">
        <f>'[2]NAU TRIANGULAR'!N17</f>
        <v>2771</v>
      </c>
      <c r="O17" s="63">
        <f>'[2]NAU TRIANGULAR'!O17</f>
        <v>705</v>
      </c>
      <c r="P17" s="64"/>
      <c r="Q17" s="63">
        <f t="shared" si="4"/>
        <v>0</v>
      </c>
      <c r="R17" s="63">
        <f t="shared" ref="R17:R22" si="5">SUMIF($D$1:$O$1,0,D17:O17)</f>
        <v>80046</v>
      </c>
      <c r="S17" s="63">
        <f t="shared" ref="S17:S22" si="6">Q17+R17</f>
        <v>80046</v>
      </c>
      <c r="T17" s="63"/>
    </row>
    <row r="18" spans="1:21">
      <c r="A18" s="56" t="s">
        <v>15</v>
      </c>
      <c r="B18" s="56" t="s">
        <v>20</v>
      </c>
      <c r="C18" s="62">
        <f t="shared" si="3"/>
        <v>51916</v>
      </c>
      <c r="D18" s="63">
        <f>'[2]NAU TRIANGULAR'!D18</f>
        <v>41</v>
      </c>
      <c r="E18" s="63">
        <f>'[2]NAU TRIANGULAR'!E18</f>
        <v>5718</v>
      </c>
      <c r="F18" s="63">
        <f>'[2]NAU TRIANGULAR'!F18</f>
        <v>4379</v>
      </c>
      <c r="G18" s="63">
        <f>'[2]NAU TRIANGULAR'!G18</f>
        <v>1323</v>
      </c>
      <c r="H18" s="63">
        <f>'[2]NAU TRIANGULAR'!H18</f>
        <v>3104</v>
      </c>
      <c r="I18" s="63">
        <f>'[2]NAU TRIANGULAR'!I18</f>
        <v>7198</v>
      </c>
      <c r="J18" s="63">
        <f>'[2]NAU TRIANGULAR'!J18</f>
        <v>7879</v>
      </c>
      <c r="K18" s="63">
        <f>'[2]NAU TRIANGULAR'!K18</f>
        <v>9772</v>
      </c>
      <c r="L18" s="63">
        <f>'[2]NAU TRIANGULAR'!L18</f>
        <v>8067</v>
      </c>
      <c r="M18" s="63">
        <f>'[2]NAU TRIANGULAR'!M18</f>
        <v>2176</v>
      </c>
      <c r="N18" s="63">
        <f>'[2]NAU TRIANGULAR'!N18</f>
        <v>1967</v>
      </c>
      <c r="O18" s="63">
        <f>'[2]NAU TRIANGULAR'!O18</f>
        <v>292</v>
      </c>
      <c r="P18" s="64"/>
      <c r="Q18" s="63">
        <f t="shared" si="4"/>
        <v>0</v>
      </c>
      <c r="R18" s="63">
        <f t="shared" si="5"/>
        <v>51916</v>
      </c>
      <c r="S18" s="63">
        <f t="shared" si="6"/>
        <v>51916</v>
      </c>
      <c r="T18" s="63"/>
    </row>
    <row r="19" spans="1:21">
      <c r="A19" s="56" t="s">
        <v>16</v>
      </c>
      <c r="B19" s="56" t="s">
        <v>20</v>
      </c>
      <c r="C19" s="62">
        <f t="shared" si="3"/>
        <v>0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4"/>
      <c r="Q19" s="63">
        <f t="shared" si="4"/>
        <v>0</v>
      </c>
      <c r="R19" s="63">
        <f t="shared" si="5"/>
        <v>0</v>
      </c>
      <c r="S19" s="63">
        <f t="shared" si="6"/>
        <v>0</v>
      </c>
      <c r="T19" s="63"/>
    </row>
    <row r="20" spans="1:21">
      <c r="A20" s="56" t="s">
        <v>17</v>
      </c>
      <c r="B20" s="56" t="s">
        <v>20</v>
      </c>
      <c r="C20" s="62">
        <f t="shared" si="3"/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4"/>
      <c r="Q20" s="63">
        <f t="shared" si="4"/>
        <v>0</v>
      </c>
      <c r="R20" s="63">
        <f t="shared" si="5"/>
        <v>0</v>
      </c>
      <c r="S20" s="63">
        <f t="shared" si="6"/>
        <v>0</v>
      </c>
      <c r="T20" s="63"/>
    </row>
    <row r="21" spans="1:21">
      <c r="A21" s="56" t="s">
        <v>18</v>
      </c>
      <c r="B21" s="56" t="s">
        <v>20</v>
      </c>
      <c r="C21" s="62">
        <f t="shared" si="3"/>
        <v>0</v>
      </c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4"/>
      <c r="Q21" s="63">
        <f t="shared" si="4"/>
        <v>0</v>
      </c>
      <c r="R21" s="63">
        <f t="shared" si="5"/>
        <v>0</v>
      </c>
      <c r="S21" s="63">
        <f t="shared" si="6"/>
        <v>0</v>
      </c>
      <c r="T21" s="63"/>
    </row>
    <row r="22" spans="1:21">
      <c r="A22" s="65" t="s">
        <v>21</v>
      </c>
      <c r="B22" s="66" t="s">
        <v>20</v>
      </c>
      <c r="C22" s="67">
        <f t="shared" si="3"/>
        <v>157550</v>
      </c>
      <c r="D22" s="67">
        <f>SUM(D16:D21)</f>
        <v>125</v>
      </c>
      <c r="E22" s="67">
        <f>SUM(E16:E21)</f>
        <v>16675</v>
      </c>
      <c r="F22" s="67">
        <f>SUM(F16:F21)</f>
        <v>10528</v>
      </c>
      <c r="G22" s="67">
        <f>SUM(G16:G21)</f>
        <v>3445</v>
      </c>
      <c r="H22" s="67">
        <f t="shared" ref="H22:O22" si="7">SUM(H16:H21)</f>
        <v>10898</v>
      </c>
      <c r="I22" s="67">
        <f t="shared" si="7"/>
        <v>22654</v>
      </c>
      <c r="J22" s="67">
        <f t="shared" si="7"/>
        <v>25403</v>
      </c>
      <c r="K22" s="67">
        <f t="shared" si="7"/>
        <v>30823</v>
      </c>
      <c r="L22" s="67">
        <f t="shared" si="7"/>
        <v>25380</v>
      </c>
      <c r="M22" s="67">
        <f t="shared" si="7"/>
        <v>5211</v>
      </c>
      <c r="N22" s="67">
        <f t="shared" si="7"/>
        <v>5314</v>
      </c>
      <c r="O22" s="67">
        <f t="shared" si="7"/>
        <v>1094</v>
      </c>
      <c r="P22" s="68"/>
      <c r="Q22" s="63">
        <f t="shared" si="4"/>
        <v>0</v>
      </c>
      <c r="R22" s="63">
        <f t="shared" si="5"/>
        <v>157550</v>
      </c>
      <c r="S22" s="63">
        <f t="shared" si="6"/>
        <v>157550</v>
      </c>
      <c r="T22" s="63"/>
    </row>
    <row r="23" spans="1:21" s="55" customFormat="1" ht="12.75">
      <c r="A23" s="69" t="s">
        <v>65</v>
      </c>
      <c r="B23" s="70" t="s">
        <v>22</v>
      </c>
      <c r="C23" s="71" t="e">
        <f t="shared" si="3"/>
        <v>#REF!</v>
      </c>
      <c r="D23" s="72" t="e">
        <f>SUMPRODUCT(D9:D14,(D16:D21))/1000</f>
        <v>#REF!</v>
      </c>
      <c r="E23" s="72" t="e">
        <f t="shared" ref="E23:O23" si="8">SUMPRODUCT(E9:E14,(E16:E21))/1000</f>
        <v>#REF!</v>
      </c>
      <c r="F23" s="72" t="e">
        <f t="shared" si="8"/>
        <v>#REF!</v>
      </c>
      <c r="G23" s="72" t="e">
        <f t="shared" si="8"/>
        <v>#REF!</v>
      </c>
      <c r="H23" s="72" t="e">
        <f t="shared" si="8"/>
        <v>#REF!</v>
      </c>
      <c r="I23" s="72" t="e">
        <f t="shared" si="8"/>
        <v>#REF!</v>
      </c>
      <c r="J23" s="72" t="e">
        <f t="shared" si="8"/>
        <v>#REF!</v>
      </c>
      <c r="K23" s="72" t="e">
        <f t="shared" si="8"/>
        <v>#REF!</v>
      </c>
      <c r="L23" s="72" t="e">
        <f t="shared" si="8"/>
        <v>#REF!</v>
      </c>
      <c r="M23" s="72" t="e">
        <f t="shared" si="8"/>
        <v>#REF!</v>
      </c>
      <c r="N23" s="72" t="e">
        <f t="shared" si="8"/>
        <v>#REF!</v>
      </c>
      <c r="O23" s="72" t="e">
        <f t="shared" si="8"/>
        <v>#REF!</v>
      </c>
      <c r="P23" s="73"/>
      <c r="Q23" s="72">
        <f t="shared" si="4"/>
        <v>0</v>
      </c>
      <c r="R23" s="72" t="e">
        <f>SUMIF($D$1:$O$1,0,D23:O23)</f>
        <v>#REF!</v>
      </c>
      <c r="S23" s="72" t="e">
        <f>Q23+R23</f>
        <v>#REF!</v>
      </c>
      <c r="T23" s="72"/>
    </row>
    <row r="24" spans="1:21" s="55" customFormat="1" ht="12.75">
      <c r="A24" s="69" t="s">
        <v>23</v>
      </c>
      <c r="B24" s="70" t="s">
        <v>22</v>
      </c>
      <c r="C24" s="71">
        <f t="shared" si="3"/>
        <v>0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3"/>
      <c r="Q24" s="72">
        <f t="shared" si="4"/>
        <v>0</v>
      </c>
      <c r="R24" s="72">
        <f>SUMIF($D$1:$O$1,0,D24:O24)</f>
        <v>0</v>
      </c>
      <c r="S24" s="72">
        <f>Q24+R24</f>
        <v>0</v>
      </c>
      <c r="T24" s="72"/>
    </row>
    <row r="25" spans="1:21" s="55" customFormat="1" ht="12.75">
      <c r="A25" s="69" t="s">
        <v>24</v>
      </c>
      <c r="B25" s="70" t="s">
        <v>22</v>
      </c>
      <c r="C25" s="71" t="e">
        <f t="shared" si="3"/>
        <v>#REF!</v>
      </c>
      <c r="D25" s="72" t="e">
        <f>+D23-D24</f>
        <v>#REF!</v>
      </c>
      <c r="E25" s="72" t="e">
        <f>+E23-E24</f>
        <v>#REF!</v>
      </c>
      <c r="F25" s="72" t="e">
        <f>+F23-F24</f>
        <v>#REF!</v>
      </c>
      <c r="G25" s="72" t="e">
        <f>+G23-G24</f>
        <v>#REF!</v>
      </c>
      <c r="H25" s="72" t="e">
        <f t="shared" ref="H25:O25" si="9">+H23-H24</f>
        <v>#REF!</v>
      </c>
      <c r="I25" s="72" t="e">
        <f t="shared" si="9"/>
        <v>#REF!</v>
      </c>
      <c r="J25" s="72" t="e">
        <f t="shared" si="9"/>
        <v>#REF!</v>
      </c>
      <c r="K25" s="72" t="e">
        <f t="shared" si="9"/>
        <v>#REF!</v>
      </c>
      <c r="L25" s="72" t="e">
        <f t="shared" si="9"/>
        <v>#REF!</v>
      </c>
      <c r="M25" s="72" t="e">
        <f t="shared" si="9"/>
        <v>#REF!</v>
      </c>
      <c r="N25" s="72" t="e">
        <f t="shared" si="9"/>
        <v>#REF!</v>
      </c>
      <c r="O25" s="72" t="e">
        <f t="shared" si="9"/>
        <v>#REF!</v>
      </c>
      <c r="P25" s="73"/>
      <c r="Q25" s="72"/>
      <c r="R25" s="72"/>
      <c r="S25" s="72"/>
      <c r="T25" s="72"/>
    </row>
    <row r="26" spans="1:21" s="55" customFormat="1" ht="12.75">
      <c r="A26" s="69" t="s">
        <v>23</v>
      </c>
      <c r="B26" s="70" t="s">
        <v>13</v>
      </c>
      <c r="C26" s="75" t="e">
        <f>IF(C24=0,C23/C22*1000,C24/C22*1000)</f>
        <v>#REF!</v>
      </c>
      <c r="D26" s="75" t="e">
        <f>IF(D24=0,D23/D22*1000,D24/D22*1000)</f>
        <v>#REF!</v>
      </c>
      <c r="E26" s="75" t="e">
        <f t="shared" ref="E26:O26" si="10">IF(E24=0,E23/E22*1000,E24/E22*1000)</f>
        <v>#REF!</v>
      </c>
      <c r="F26" s="75" t="e">
        <f t="shared" si="10"/>
        <v>#REF!</v>
      </c>
      <c r="G26" s="75" t="e">
        <f t="shared" si="10"/>
        <v>#REF!</v>
      </c>
      <c r="H26" s="75" t="e">
        <f t="shared" si="10"/>
        <v>#REF!</v>
      </c>
      <c r="I26" s="75" t="e">
        <f t="shared" si="10"/>
        <v>#REF!</v>
      </c>
      <c r="J26" s="75" t="e">
        <f t="shared" si="10"/>
        <v>#REF!</v>
      </c>
      <c r="K26" s="75" t="e">
        <f t="shared" si="10"/>
        <v>#REF!</v>
      </c>
      <c r="L26" s="75" t="e">
        <f t="shared" si="10"/>
        <v>#REF!</v>
      </c>
      <c r="M26" s="75" t="e">
        <f t="shared" si="10"/>
        <v>#REF!</v>
      </c>
      <c r="N26" s="75" t="e">
        <f t="shared" si="10"/>
        <v>#REF!</v>
      </c>
      <c r="O26" s="75" t="e">
        <f t="shared" si="10"/>
        <v>#REF!</v>
      </c>
      <c r="P26" s="76"/>
      <c r="Q26" s="75"/>
      <c r="R26" s="75"/>
      <c r="S26" s="75"/>
      <c r="T26" s="75"/>
    </row>
    <row r="27" spans="1:21" s="55" customFormat="1" ht="12.75">
      <c r="A27" s="77"/>
      <c r="B27" s="78"/>
      <c r="C27" s="79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73"/>
      <c r="Q27" s="81"/>
      <c r="R27" s="81"/>
      <c r="S27" s="81"/>
      <c r="T27" s="81"/>
    </row>
    <row r="28" spans="1:21" s="55" customFormat="1">
      <c r="A28" s="7" t="s">
        <v>25</v>
      </c>
      <c r="B28" s="8"/>
      <c r="C28" s="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10" t="s">
        <v>7</v>
      </c>
      <c r="R28" s="10" t="s">
        <v>8</v>
      </c>
      <c r="S28" s="10" t="s">
        <v>9</v>
      </c>
      <c r="T28" s="10" t="str">
        <f>+T7</f>
        <v>Budget</v>
      </c>
    </row>
    <row r="29" spans="1:21">
      <c r="A29" s="56" t="s">
        <v>12</v>
      </c>
      <c r="B29" s="56" t="s">
        <v>13</v>
      </c>
      <c r="C29" s="57"/>
      <c r="D29" s="58" t="e">
        <f>VLOOKUP($A29,#REF!,MATCH(D$7,#REF!,0),0)</f>
        <v>#REF!</v>
      </c>
      <c r="E29" s="58" t="e">
        <f>VLOOKUP($A29,#REF!,MATCH(E$7,#REF!,0),0)</f>
        <v>#REF!</v>
      </c>
      <c r="F29" s="58" t="e">
        <f>VLOOKUP($A29,#REF!,MATCH(F$7,#REF!,0),0)</f>
        <v>#REF!</v>
      </c>
      <c r="G29" s="58" t="e">
        <f>VLOOKUP($A29,#REF!,MATCH(G$7,#REF!,0),0)</f>
        <v>#REF!</v>
      </c>
      <c r="H29" s="58" t="e">
        <f>VLOOKUP($A29,#REF!,MATCH(H$7,#REF!,0),0)</f>
        <v>#REF!</v>
      </c>
      <c r="I29" s="58" t="e">
        <f>VLOOKUP($A29,#REF!,MATCH(I$7,#REF!,0),0)</f>
        <v>#REF!</v>
      </c>
      <c r="J29" s="58" t="e">
        <f>VLOOKUP($A29,#REF!,MATCH(J$7,#REF!,0),0)</f>
        <v>#REF!</v>
      </c>
      <c r="K29" s="58" t="e">
        <f>VLOOKUP($A29,#REF!,MATCH(K$7,#REF!,0),0)</f>
        <v>#REF!</v>
      </c>
      <c r="L29" s="58" t="e">
        <f>VLOOKUP($A29,#REF!,MATCH(L$7,#REF!,0),0)</f>
        <v>#REF!</v>
      </c>
      <c r="M29" s="58" t="e">
        <f>VLOOKUP($A29,#REF!,MATCH(M$7,#REF!,0),0)</f>
        <v>#REF!</v>
      </c>
      <c r="N29" s="58" t="e">
        <f>VLOOKUP($A29,#REF!,MATCH(N$7,#REF!,0),0)</f>
        <v>#REF!</v>
      </c>
      <c r="O29" s="58" t="e">
        <f>VLOOKUP($A29,#REF!,MATCH(O$7,#REF!,0),0)</f>
        <v>#REF!</v>
      </c>
      <c r="P29" s="59"/>
      <c r="Q29" s="58"/>
      <c r="R29" s="58"/>
      <c r="S29" s="58"/>
      <c r="T29" s="58"/>
      <c r="U29" s="60"/>
    </row>
    <row r="30" spans="1:21">
      <c r="A30" s="56" t="s">
        <v>14</v>
      </c>
      <c r="B30" s="56" t="s">
        <v>13</v>
      </c>
      <c r="C30" s="57"/>
      <c r="D30" s="58" t="e">
        <f>VLOOKUP($A30,#REF!,MATCH(D$7,#REF!,0),0)</f>
        <v>#REF!</v>
      </c>
      <c r="E30" s="58" t="e">
        <f>VLOOKUP($A30,#REF!,MATCH(E$7,#REF!,0),0)</f>
        <v>#REF!</v>
      </c>
      <c r="F30" s="58" t="e">
        <f>VLOOKUP($A30,#REF!,MATCH(F$7,#REF!,0),0)</f>
        <v>#REF!</v>
      </c>
      <c r="G30" s="58" t="e">
        <f>VLOOKUP($A30,#REF!,MATCH(G$7,#REF!,0),0)</f>
        <v>#REF!</v>
      </c>
      <c r="H30" s="58" t="e">
        <f>VLOOKUP($A30,#REF!,MATCH(H$7,#REF!,0),0)</f>
        <v>#REF!</v>
      </c>
      <c r="I30" s="58" t="e">
        <f>VLOOKUP($A30,#REF!,MATCH(I$7,#REF!,0),0)</f>
        <v>#REF!</v>
      </c>
      <c r="J30" s="58" t="e">
        <f>VLOOKUP($A30,#REF!,MATCH(J$7,#REF!,0),0)</f>
        <v>#REF!</v>
      </c>
      <c r="K30" s="58" t="e">
        <f>VLOOKUP($A30,#REF!,MATCH(K$7,#REF!,0),0)</f>
        <v>#REF!</v>
      </c>
      <c r="L30" s="58" t="e">
        <f>VLOOKUP($A30,#REF!,MATCH(L$7,#REF!,0),0)</f>
        <v>#REF!</v>
      </c>
      <c r="M30" s="58" t="e">
        <f>VLOOKUP($A30,#REF!,MATCH(M$7,#REF!,0),0)</f>
        <v>#REF!</v>
      </c>
      <c r="N30" s="58" t="e">
        <f>VLOOKUP($A30,#REF!,MATCH(N$7,#REF!,0),0)</f>
        <v>#REF!</v>
      </c>
      <c r="O30" s="58" t="e">
        <f>VLOOKUP($A30,#REF!,MATCH(O$7,#REF!,0),0)</f>
        <v>#REF!</v>
      </c>
      <c r="P30" s="59"/>
      <c r="Q30" s="58"/>
      <c r="R30" s="58"/>
      <c r="S30" s="58"/>
      <c r="T30" s="58"/>
    </row>
    <row r="31" spans="1:21">
      <c r="A31" s="56" t="s">
        <v>15</v>
      </c>
      <c r="B31" s="56" t="s">
        <v>13</v>
      </c>
      <c r="C31" s="57"/>
      <c r="D31" s="58" t="e">
        <f>VLOOKUP($A31,#REF!,MATCH(D$7,#REF!,0),0)</f>
        <v>#REF!</v>
      </c>
      <c r="E31" s="58" t="e">
        <f>VLOOKUP($A31,#REF!,MATCH(E$7,#REF!,0),0)</f>
        <v>#REF!</v>
      </c>
      <c r="F31" s="58" t="e">
        <f>VLOOKUP($A31,#REF!,MATCH(F$7,#REF!,0),0)</f>
        <v>#REF!</v>
      </c>
      <c r="G31" s="58" t="e">
        <f>VLOOKUP($A31,#REF!,MATCH(G$7,#REF!,0),0)</f>
        <v>#REF!</v>
      </c>
      <c r="H31" s="58" t="e">
        <f>VLOOKUP($A31,#REF!,MATCH(H$7,#REF!,0),0)</f>
        <v>#REF!</v>
      </c>
      <c r="I31" s="58" t="e">
        <f>VLOOKUP($A31,#REF!,MATCH(I$7,#REF!,0),0)</f>
        <v>#REF!</v>
      </c>
      <c r="J31" s="58" t="e">
        <f>VLOOKUP($A31,#REF!,MATCH(J$7,#REF!,0),0)</f>
        <v>#REF!</v>
      </c>
      <c r="K31" s="58" t="e">
        <f>VLOOKUP($A31,#REF!,MATCH(K$7,#REF!,0),0)</f>
        <v>#REF!</v>
      </c>
      <c r="L31" s="58" t="e">
        <f>VLOOKUP($A31,#REF!,MATCH(L$7,#REF!,0),0)</f>
        <v>#REF!</v>
      </c>
      <c r="M31" s="58" t="e">
        <f>VLOOKUP($A31,#REF!,MATCH(M$7,#REF!,0),0)</f>
        <v>#REF!</v>
      </c>
      <c r="N31" s="58" t="e">
        <f>VLOOKUP($A31,#REF!,MATCH(N$7,#REF!,0),0)</f>
        <v>#REF!</v>
      </c>
      <c r="O31" s="58" t="e">
        <f>VLOOKUP($A31,#REF!,MATCH(O$7,#REF!,0),0)</f>
        <v>#REF!</v>
      </c>
      <c r="P31" s="59"/>
      <c r="Q31" s="58"/>
      <c r="R31" s="58"/>
      <c r="S31" s="58"/>
      <c r="T31" s="58"/>
    </row>
    <row r="32" spans="1:21">
      <c r="A32" s="56" t="s">
        <v>16</v>
      </c>
      <c r="B32" s="56" t="s">
        <v>13</v>
      </c>
      <c r="C32" s="56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58"/>
      <c r="R32" s="58"/>
      <c r="S32" s="58"/>
      <c r="T32" s="58"/>
    </row>
    <row r="33" spans="1:20">
      <c r="A33" s="56" t="s">
        <v>17</v>
      </c>
      <c r="B33" s="56" t="s">
        <v>13</v>
      </c>
      <c r="C33" s="56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58"/>
      <c r="R33" s="58"/>
      <c r="S33" s="58"/>
      <c r="T33" s="58"/>
    </row>
    <row r="34" spans="1:20">
      <c r="A34" s="56" t="s">
        <v>18</v>
      </c>
      <c r="B34" s="56" t="s">
        <v>13</v>
      </c>
      <c r="C34" s="61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58"/>
      <c r="R34" s="58"/>
      <c r="S34" s="58"/>
      <c r="T34" s="58"/>
    </row>
    <row r="35" spans="1:20" s="55" customFormat="1" ht="12.75">
      <c r="A35" s="69" t="s">
        <v>66</v>
      </c>
      <c r="B35" s="70" t="s">
        <v>22</v>
      </c>
      <c r="C35" s="82" t="e">
        <f>SUM(D35:O35)</f>
        <v>#REF!</v>
      </c>
      <c r="D35" s="72" t="e">
        <f>SUMPRODUCT(D16:D21,(D29:D34)/1000)</f>
        <v>#REF!</v>
      </c>
      <c r="E35" s="72" t="e">
        <f t="shared" ref="E35:O35" si="11">SUMPRODUCT(E16:E21,(E29:E34)/1000)</f>
        <v>#REF!</v>
      </c>
      <c r="F35" s="72" t="e">
        <f>SUMPRODUCT(F16:F21,(F29:F34)/1000)</f>
        <v>#REF!</v>
      </c>
      <c r="G35" s="72" t="e">
        <f t="shared" si="11"/>
        <v>#REF!</v>
      </c>
      <c r="H35" s="72" t="e">
        <f t="shared" si="11"/>
        <v>#REF!</v>
      </c>
      <c r="I35" s="72" t="e">
        <f t="shared" si="11"/>
        <v>#REF!</v>
      </c>
      <c r="J35" s="72" t="e">
        <f t="shared" si="11"/>
        <v>#REF!</v>
      </c>
      <c r="K35" s="72" t="e">
        <f t="shared" si="11"/>
        <v>#REF!</v>
      </c>
      <c r="L35" s="72" t="e">
        <f t="shared" si="11"/>
        <v>#REF!</v>
      </c>
      <c r="M35" s="72" t="e">
        <f t="shared" si="11"/>
        <v>#REF!</v>
      </c>
      <c r="N35" s="72" t="e">
        <f t="shared" si="11"/>
        <v>#REF!</v>
      </c>
      <c r="O35" s="72" t="e">
        <f t="shared" si="11"/>
        <v>#REF!</v>
      </c>
      <c r="P35" s="73"/>
      <c r="Q35" s="72">
        <f>SUMIF($D$1:$O$1,1,D35:O35)</f>
        <v>0</v>
      </c>
      <c r="R35" s="72" t="e">
        <f>SUMIF($D$1:$O$1,0,D35:O35)</f>
        <v>#REF!</v>
      </c>
      <c r="S35" s="72" t="e">
        <f>Q35+R35</f>
        <v>#REF!</v>
      </c>
      <c r="T35" s="72"/>
    </row>
    <row r="36" spans="1:20" s="55" customFormat="1" ht="12.75">
      <c r="A36" s="69" t="s">
        <v>26</v>
      </c>
      <c r="B36" s="70" t="s">
        <v>22</v>
      </c>
      <c r="C36" s="8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3"/>
      <c r="Q36" s="83">
        <f>SUMIF($D$1:$O$1,1,D36:O36)</f>
        <v>0</v>
      </c>
      <c r="R36" s="83">
        <f>SUMIF($D$1:$O$1,0,D36:O36)</f>
        <v>0</v>
      </c>
      <c r="S36" s="83">
        <f>Q36+R36</f>
        <v>0</v>
      </c>
      <c r="T36" s="83"/>
    </row>
    <row r="37" spans="1:20" s="55" customFormat="1" ht="12.75">
      <c r="A37" s="69" t="s">
        <v>27</v>
      </c>
      <c r="B37" s="70" t="s">
        <v>22</v>
      </c>
      <c r="C37" s="82" t="e">
        <f>SUM(D37:O37)</f>
        <v>#REF!</v>
      </c>
      <c r="D37" s="72" t="e">
        <f>+D35-D36</f>
        <v>#REF!</v>
      </c>
      <c r="E37" s="72" t="e">
        <f>+E35-E36</f>
        <v>#REF!</v>
      </c>
      <c r="F37" s="72" t="e">
        <f>+F35-F36</f>
        <v>#REF!</v>
      </c>
      <c r="G37" s="72" t="e">
        <f>+G35-G36</f>
        <v>#REF!</v>
      </c>
      <c r="H37" s="72" t="e">
        <f t="shared" ref="H37:O37" si="12">+H35-H36</f>
        <v>#REF!</v>
      </c>
      <c r="I37" s="72" t="e">
        <f t="shared" si="12"/>
        <v>#REF!</v>
      </c>
      <c r="J37" s="72" t="e">
        <f>+J35-J36</f>
        <v>#REF!</v>
      </c>
      <c r="K37" s="72" t="e">
        <f t="shared" si="12"/>
        <v>#REF!</v>
      </c>
      <c r="L37" s="72" t="e">
        <f t="shared" si="12"/>
        <v>#REF!</v>
      </c>
      <c r="M37" s="72" t="e">
        <f t="shared" si="12"/>
        <v>#REF!</v>
      </c>
      <c r="N37" s="72" t="e">
        <f t="shared" si="12"/>
        <v>#REF!</v>
      </c>
      <c r="O37" s="72" t="e">
        <f t="shared" si="12"/>
        <v>#REF!</v>
      </c>
      <c r="P37" s="73"/>
      <c r="Q37" s="83"/>
      <c r="R37" s="83"/>
      <c r="S37" s="83"/>
      <c r="T37" s="83"/>
    </row>
    <row r="38" spans="1:20" s="55" customFormat="1" ht="12.75">
      <c r="A38" s="69" t="s">
        <v>26</v>
      </c>
      <c r="B38" s="70" t="s">
        <v>13</v>
      </c>
      <c r="C38" s="83" t="e">
        <f>IF(C36=0,C35/C22*1000,+C36/C22*1000)</f>
        <v>#REF!</v>
      </c>
      <c r="D38" s="83" t="e">
        <f>IF(D36=0,D35/D22*1000,+D36/D22*1000)</f>
        <v>#REF!</v>
      </c>
      <c r="E38" s="83" t="e">
        <f t="shared" ref="E38:O38" si="13">IF(E36=0,E35/E22*1000,+E36/E22*1000)</f>
        <v>#REF!</v>
      </c>
      <c r="F38" s="83" t="e">
        <f t="shared" si="13"/>
        <v>#REF!</v>
      </c>
      <c r="G38" s="83" t="e">
        <f t="shared" si="13"/>
        <v>#REF!</v>
      </c>
      <c r="H38" s="83" t="e">
        <f t="shared" si="13"/>
        <v>#REF!</v>
      </c>
      <c r="I38" s="83" t="e">
        <f t="shared" si="13"/>
        <v>#REF!</v>
      </c>
      <c r="J38" s="83" t="e">
        <f t="shared" si="13"/>
        <v>#REF!</v>
      </c>
      <c r="K38" s="83" t="e">
        <f t="shared" si="13"/>
        <v>#REF!</v>
      </c>
      <c r="L38" s="83" t="e">
        <f t="shared" si="13"/>
        <v>#REF!</v>
      </c>
      <c r="M38" s="83" t="e">
        <f t="shared" si="13"/>
        <v>#REF!</v>
      </c>
      <c r="N38" s="83" t="e">
        <f t="shared" si="13"/>
        <v>#REF!</v>
      </c>
      <c r="O38" s="83" t="e">
        <f t="shared" si="13"/>
        <v>#REF!</v>
      </c>
      <c r="P38" s="84"/>
      <c r="Q38" s="83"/>
      <c r="R38" s="83"/>
      <c r="S38" s="83"/>
      <c r="T38" s="83"/>
    </row>
    <row r="39" spans="1:20" s="55" customFormat="1" thickBot="1">
      <c r="A39" s="77"/>
      <c r="B39" s="78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73"/>
      <c r="Q39" s="81"/>
      <c r="R39" s="81"/>
      <c r="S39" s="81"/>
      <c r="T39" s="81"/>
    </row>
    <row r="40" spans="1:20" s="54" customFormat="1" thickTop="1">
      <c r="A40" s="1" t="s">
        <v>28</v>
      </c>
      <c r="B40" s="2"/>
      <c r="C40" s="3" t="str">
        <f t="shared" ref="C40:O40" si="14">C7</f>
        <v>2022</v>
      </c>
      <c r="D40" s="3">
        <f t="shared" si="14"/>
        <v>44562</v>
      </c>
      <c r="E40" s="3">
        <f t="shared" si="14"/>
        <v>44593</v>
      </c>
      <c r="F40" s="3">
        <f t="shared" si="14"/>
        <v>44621</v>
      </c>
      <c r="G40" s="3">
        <f t="shared" si="14"/>
        <v>44652</v>
      </c>
      <c r="H40" s="3">
        <f t="shared" si="14"/>
        <v>44682</v>
      </c>
      <c r="I40" s="3">
        <f t="shared" si="14"/>
        <v>44713</v>
      </c>
      <c r="J40" s="3">
        <f t="shared" si="14"/>
        <v>44743</v>
      </c>
      <c r="K40" s="3">
        <f t="shared" si="14"/>
        <v>44774</v>
      </c>
      <c r="L40" s="3">
        <f t="shared" si="14"/>
        <v>44805</v>
      </c>
      <c r="M40" s="3">
        <f t="shared" si="14"/>
        <v>44835</v>
      </c>
      <c r="N40" s="3">
        <f>N7</f>
        <v>44866</v>
      </c>
      <c r="O40" s="3">
        <f t="shared" si="14"/>
        <v>44896</v>
      </c>
      <c r="P40" s="11"/>
      <c r="Q40" s="12" t="s">
        <v>7</v>
      </c>
      <c r="R40" s="12" t="s">
        <v>8</v>
      </c>
      <c r="S40" s="12" t="s">
        <v>9</v>
      </c>
      <c r="T40" s="12" t="str">
        <f>T7</f>
        <v>Budget</v>
      </c>
    </row>
    <row r="41" spans="1:20" s="55" customFormat="1">
      <c r="A41" s="7" t="s">
        <v>29</v>
      </c>
      <c r="B41" s="8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5"/>
      <c r="Q41" s="8"/>
      <c r="R41" s="8"/>
      <c r="S41" s="8"/>
      <c r="T41" s="8"/>
    </row>
    <row r="42" spans="1:20">
      <c r="A42" s="56" t="s">
        <v>12</v>
      </c>
      <c r="B42" s="56" t="s">
        <v>30</v>
      </c>
      <c r="C42" s="85"/>
      <c r="D42" s="57" t="e">
        <f>VLOOKUP($A42,#REF!,MATCH(D$40,#REF!,0),0)</f>
        <v>#REF!</v>
      </c>
      <c r="E42" s="57" t="e">
        <f>VLOOKUP($A42,#REF!,MATCH(E$40,#REF!,0),0)</f>
        <v>#REF!</v>
      </c>
      <c r="F42" s="57" t="e">
        <f>VLOOKUP($A42,#REF!,MATCH(F$40,#REF!,0),0)</f>
        <v>#REF!</v>
      </c>
      <c r="G42" s="57" t="e">
        <f>VLOOKUP($A42,#REF!,MATCH(G$40,#REF!,0),0)</f>
        <v>#REF!</v>
      </c>
      <c r="H42" s="57" t="e">
        <f>VLOOKUP($A42,#REF!,MATCH(H$40,#REF!,0),0)</f>
        <v>#REF!</v>
      </c>
      <c r="I42" s="57" t="e">
        <f>VLOOKUP($A42,#REF!,MATCH(I$40,#REF!,0),0)</f>
        <v>#REF!</v>
      </c>
      <c r="J42" s="57" t="e">
        <f>VLOOKUP($A42,#REF!,MATCH(J$40,#REF!,0),0)</f>
        <v>#REF!</v>
      </c>
      <c r="K42" s="57" t="e">
        <f>VLOOKUP($A42,#REF!,MATCH(K$40,#REF!,0),0)</f>
        <v>#REF!</v>
      </c>
      <c r="L42" s="57" t="e">
        <f>VLOOKUP($A42,#REF!,MATCH(L$40,#REF!,0),0)</f>
        <v>#REF!</v>
      </c>
      <c r="M42" s="57" t="e">
        <f>VLOOKUP($A42,#REF!,MATCH(M$40,#REF!,0),0)</f>
        <v>#REF!</v>
      </c>
      <c r="N42" s="57" t="e">
        <f>VLOOKUP($A42,#REF!,MATCH(N$40,#REF!,0),0)</f>
        <v>#REF!</v>
      </c>
      <c r="O42" s="57" t="e">
        <f>VLOOKUP($A42,#REF!,MATCH(O$40,#REF!,0),0)</f>
        <v>#REF!</v>
      </c>
      <c r="P42" s="86"/>
      <c r="Q42" s="57"/>
      <c r="R42" s="57"/>
      <c r="S42" s="57"/>
      <c r="T42" s="58"/>
    </row>
    <row r="43" spans="1:20">
      <c r="A43" s="56" t="s">
        <v>14</v>
      </c>
      <c r="B43" s="56" t="s">
        <v>30</v>
      </c>
      <c r="C43" s="85"/>
      <c r="D43" s="57" t="e">
        <f>VLOOKUP($A43,#REF!,MATCH(D$40,#REF!,0),0)</f>
        <v>#REF!</v>
      </c>
      <c r="E43" s="57" t="e">
        <f>VLOOKUP($A43,#REF!,MATCH(E$40,#REF!,0),0)</f>
        <v>#REF!</v>
      </c>
      <c r="F43" s="57" t="e">
        <f>VLOOKUP($A43,#REF!,MATCH(F$40,#REF!,0),0)</f>
        <v>#REF!</v>
      </c>
      <c r="G43" s="57" t="e">
        <f>VLOOKUP($A43,#REF!,MATCH(G$40,#REF!,0),0)</f>
        <v>#REF!</v>
      </c>
      <c r="H43" s="57" t="e">
        <f>VLOOKUP($A43,#REF!,MATCH(H$40,#REF!,0),0)</f>
        <v>#REF!</v>
      </c>
      <c r="I43" s="57" t="e">
        <f>VLOOKUP($A43,#REF!,MATCH(I$40,#REF!,0),0)</f>
        <v>#REF!</v>
      </c>
      <c r="J43" s="57" t="e">
        <f>VLOOKUP($A43,#REF!,MATCH(J$40,#REF!,0),0)</f>
        <v>#REF!</v>
      </c>
      <c r="K43" s="57" t="e">
        <f>VLOOKUP($A43,#REF!,MATCH(K$40,#REF!,0),0)</f>
        <v>#REF!</v>
      </c>
      <c r="L43" s="57" t="e">
        <f>VLOOKUP($A43,#REF!,MATCH(L$40,#REF!,0),0)</f>
        <v>#REF!</v>
      </c>
      <c r="M43" s="57" t="e">
        <f>VLOOKUP($A43,#REF!,MATCH(M$40,#REF!,0),0)</f>
        <v>#REF!</v>
      </c>
      <c r="N43" s="57" t="e">
        <f>VLOOKUP($A43,#REF!,MATCH(N$40,#REF!,0),0)</f>
        <v>#REF!</v>
      </c>
      <c r="O43" s="57" t="e">
        <f>VLOOKUP($A43,#REF!,MATCH(O$40,#REF!,0),0)</f>
        <v>#REF!</v>
      </c>
      <c r="P43" s="86"/>
      <c r="Q43" s="57"/>
      <c r="R43" s="57"/>
      <c r="S43" s="57"/>
      <c r="T43" s="58"/>
    </row>
    <row r="44" spans="1:20">
      <c r="A44" s="56" t="s">
        <v>15</v>
      </c>
      <c r="B44" s="56" t="s">
        <v>30</v>
      </c>
      <c r="C44" s="85"/>
      <c r="D44" s="57" t="e">
        <f>VLOOKUP($A44,#REF!,MATCH(D$40,#REF!,0),0)</f>
        <v>#REF!</v>
      </c>
      <c r="E44" s="57" t="e">
        <f>VLOOKUP($A44,#REF!,MATCH(E$40,#REF!,0),0)</f>
        <v>#REF!</v>
      </c>
      <c r="F44" s="57" t="e">
        <f>VLOOKUP($A44,#REF!,MATCH(F$40,#REF!,0),0)</f>
        <v>#REF!</v>
      </c>
      <c r="G44" s="57" t="e">
        <f>VLOOKUP($A44,#REF!,MATCH(G$40,#REF!,0),0)</f>
        <v>#REF!</v>
      </c>
      <c r="H44" s="57" t="e">
        <f>VLOOKUP($A44,#REF!,MATCH(H$40,#REF!,0),0)</f>
        <v>#REF!</v>
      </c>
      <c r="I44" s="57" t="e">
        <f>VLOOKUP($A44,#REF!,MATCH(I$40,#REF!,0),0)</f>
        <v>#REF!</v>
      </c>
      <c r="J44" s="57" t="e">
        <f>VLOOKUP($A44,#REF!,MATCH(J$40,#REF!,0),0)</f>
        <v>#REF!</v>
      </c>
      <c r="K44" s="57" t="e">
        <f>VLOOKUP($A44,#REF!,MATCH(K$40,#REF!,0),0)</f>
        <v>#REF!</v>
      </c>
      <c r="L44" s="57" t="e">
        <f>VLOOKUP($A44,#REF!,MATCH(L$40,#REF!,0),0)</f>
        <v>#REF!</v>
      </c>
      <c r="M44" s="57" t="e">
        <f>VLOOKUP($A44,#REF!,MATCH(M$40,#REF!,0),0)</f>
        <v>#REF!</v>
      </c>
      <c r="N44" s="57" t="e">
        <f>VLOOKUP($A44,#REF!,MATCH(N$40,#REF!,0),0)</f>
        <v>#REF!</v>
      </c>
      <c r="O44" s="57" t="e">
        <f>VLOOKUP($A44,#REF!,MATCH(O$40,#REF!,0),0)</f>
        <v>#REF!</v>
      </c>
      <c r="P44" s="86"/>
      <c r="Q44" s="57"/>
      <c r="R44" s="57"/>
      <c r="S44" s="57"/>
      <c r="T44" s="58"/>
    </row>
    <row r="45" spans="1:20" s="55" customFormat="1">
      <c r="A45" s="7" t="s">
        <v>31</v>
      </c>
      <c r="B45" s="8"/>
      <c r="C45" s="13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54"/>
      <c r="Q45" s="8"/>
      <c r="R45" s="8"/>
      <c r="S45" s="8"/>
      <c r="T45" s="8"/>
    </row>
    <row r="46" spans="1:20">
      <c r="A46" s="56" t="s">
        <v>12</v>
      </c>
      <c r="B46" s="56" t="s">
        <v>32</v>
      </c>
      <c r="C46" s="62"/>
      <c r="D46" s="63">
        <f>'[2]NAU TRIANGULAR'!$O46</f>
        <v>50</v>
      </c>
      <c r="E46" s="63">
        <f>D46</f>
        <v>50</v>
      </c>
      <c r="F46" s="63">
        <f t="shared" ref="F46:O46" si="15">E46</f>
        <v>50</v>
      </c>
      <c r="G46" s="63">
        <f t="shared" si="15"/>
        <v>50</v>
      </c>
      <c r="H46" s="63">
        <f t="shared" si="15"/>
        <v>50</v>
      </c>
      <c r="I46" s="63">
        <f t="shared" si="15"/>
        <v>50</v>
      </c>
      <c r="J46" s="63">
        <f t="shared" si="15"/>
        <v>50</v>
      </c>
      <c r="K46" s="63">
        <f t="shared" si="15"/>
        <v>50</v>
      </c>
      <c r="L46" s="63">
        <f t="shared" si="15"/>
        <v>50</v>
      </c>
      <c r="M46" s="63">
        <f t="shared" si="15"/>
        <v>50</v>
      </c>
      <c r="N46" s="63">
        <f t="shared" si="15"/>
        <v>50</v>
      </c>
      <c r="O46" s="63">
        <f t="shared" si="15"/>
        <v>50</v>
      </c>
      <c r="P46" s="115"/>
      <c r="Q46" s="62"/>
      <c r="R46" s="62"/>
      <c r="S46" s="62"/>
      <c r="T46" s="62"/>
    </row>
    <row r="47" spans="1:20">
      <c r="A47" s="56" t="s">
        <v>14</v>
      </c>
      <c r="B47" s="56" t="s">
        <v>32</v>
      </c>
      <c r="C47" s="62"/>
      <c r="D47" s="63">
        <f>'[2]NAU TRIANGULAR'!$O47</f>
        <v>50</v>
      </c>
      <c r="E47" s="63">
        <f t="shared" ref="E47:O48" si="16">D47</f>
        <v>50</v>
      </c>
      <c r="F47" s="63">
        <f t="shared" si="16"/>
        <v>50</v>
      </c>
      <c r="G47" s="63">
        <f t="shared" si="16"/>
        <v>50</v>
      </c>
      <c r="H47" s="63">
        <f t="shared" si="16"/>
        <v>50</v>
      </c>
      <c r="I47" s="63">
        <f t="shared" si="16"/>
        <v>50</v>
      </c>
      <c r="J47" s="63">
        <f t="shared" si="16"/>
        <v>50</v>
      </c>
      <c r="K47" s="63">
        <f t="shared" si="16"/>
        <v>50</v>
      </c>
      <c r="L47" s="63">
        <f t="shared" si="16"/>
        <v>50</v>
      </c>
      <c r="M47" s="63">
        <f t="shared" si="16"/>
        <v>50</v>
      </c>
      <c r="N47" s="63">
        <f t="shared" si="16"/>
        <v>50</v>
      </c>
      <c r="O47" s="63">
        <f t="shared" si="16"/>
        <v>50</v>
      </c>
      <c r="P47" s="115"/>
      <c r="Q47" s="62"/>
      <c r="R47" s="62"/>
      <c r="S47" s="62"/>
      <c r="T47" s="62"/>
    </row>
    <row r="48" spans="1:20">
      <c r="A48" s="56" t="s">
        <v>15</v>
      </c>
      <c r="B48" s="56" t="s">
        <v>32</v>
      </c>
      <c r="C48" s="62"/>
      <c r="D48" s="63">
        <f>'[2]NAU TRIANGULAR'!$O48</f>
        <v>87</v>
      </c>
      <c r="E48" s="63">
        <f t="shared" si="16"/>
        <v>87</v>
      </c>
      <c r="F48" s="63">
        <f t="shared" si="16"/>
        <v>87</v>
      </c>
      <c r="G48" s="63">
        <f t="shared" si="16"/>
        <v>87</v>
      </c>
      <c r="H48" s="63">
        <f t="shared" si="16"/>
        <v>87</v>
      </c>
      <c r="I48" s="63">
        <f t="shared" si="16"/>
        <v>87</v>
      </c>
      <c r="J48" s="63">
        <f t="shared" si="16"/>
        <v>87</v>
      </c>
      <c r="K48" s="63">
        <f t="shared" si="16"/>
        <v>87</v>
      </c>
      <c r="L48" s="63">
        <f t="shared" si="16"/>
        <v>87</v>
      </c>
      <c r="M48" s="63">
        <f t="shared" si="16"/>
        <v>87</v>
      </c>
      <c r="N48" s="63">
        <f t="shared" si="16"/>
        <v>87</v>
      </c>
      <c r="O48" s="63">
        <f t="shared" si="16"/>
        <v>87</v>
      </c>
      <c r="P48" s="115"/>
      <c r="Q48" s="62"/>
      <c r="R48" s="62"/>
      <c r="S48" s="62"/>
      <c r="T48" s="62"/>
    </row>
    <row r="49" spans="1:20" s="55" customFormat="1">
      <c r="A49" s="7" t="s">
        <v>33</v>
      </c>
      <c r="B49" s="8"/>
      <c r="C49" s="13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54"/>
      <c r="Q49" s="8"/>
      <c r="R49" s="8"/>
      <c r="S49" s="8"/>
      <c r="T49" s="8"/>
    </row>
    <row r="50" spans="1:20">
      <c r="A50" s="56" t="s">
        <v>12</v>
      </c>
      <c r="B50" s="56" t="s">
        <v>32</v>
      </c>
      <c r="C50" s="62"/>
      <c r="D50" s="63">
        <f>+'[2]NAU TRIANGULAR'!D50</f>
        <v>1</v>
      </c>
      <c r="E50" s="63">
        <f>+'[2]NAU TRIANGULAR'!E50</f>
        <v>69</v>
      </c>
      <c r="F50" s="63">
        <f>+'[2]NAU TRIANGULAR'!F50</f>
        <v>29</v>
      </c>
      <c r="G50" s="63">
        <f>+'[2]NAU TRIANGULAR'!G50</f>
        <v>20</v>
      </c>
      <c r="H50" s="63">
        <f>+'[2]NAU TRIANGULAR'!H50</f>
        <v>33</v>
      </c>
      <c r="I50" s="63">
        <f>+'[2]NAU TRIANGULAR'!I50</f>
        <v>39</v>
      </c>
      <c r="J50" s="63">
        <f>+'[2]NAU TRIANGULAR'!J50</f>
        <v>49</v>
      </c>
      <c r="K50" s="63">
        <f>+'[2]NAU TRIANGULAR'!K50</f>
        <v>64</v>
      </c>
      <c r="L50" s="63">
        <f>+'[2]NAU TRIANGULAR'!L50</f>
        <v>56</v>
      </c>
      <c r="M50" s="63">
        <f>+'[2]NAU TRIANGULAR'!M50</f>
        <v>45</v>
      </c>
      <c r="N50" s="63">
        <f>+'[2]NAU TRIANGULAR'!N50</f>
        <v>29</v>
      </c>
      <c r="O50" s="63">
        <f>+'[2]NAU TRIANGULAR'!O50</f>
        <v>16</v>
      </c>
      <c r="P50" s="116"/>
      <c r="Q50" s="62"/>
      <c r="R50" s="62"/>
      <c r="S50" s="62"/>
      <c r="T50" s="62"/>
    </row>
    <row r="51" spans="1:20">
      <c r="A51" s="56" t="s">
        <v>14</v>
      </c>
      <c r="B51" s="56" t="s">
        <v>32</v>
      </c>
      <c r="C51" s="62"/>
      <c r="D51" s="63">
        <f>+'[2]NAU TRIANGULAR'!D51</f>
        <v>1</v>
      </c>
      <c r="E51" s="63">
        <f>+'[2]NAU TRIANGULAR'!E51</f>
        <v>69</v>
      </c>
      <c r="F51" s="63">
        <f>+'[2]NAU TRIANGULAR'!F51</f>
        <v>43</v>
      </c>
      <c r="G51" s="63">
        <f>+'[2]NAU TRIANGULAR'!G51</f>
        <v>22</v>
      </c>
      <c r="H51" s="63">
        <f>+'[2]NAU TRIANGULAR'!H51</f>
        <v>34</v>
      </c>
      <c r="I51" s="63">
        <f>+'[2]NAU TRIANGULAR'!I51</f>
        <v>67</v>
      </c>
      <c r="J51" s="63">
        <f>+'[2]NAU TRIANGULAR'!J51</f>
        <v>48</v>
      </c>
      <c r="K51" s="63">
        <f>+'[2]NAU TRIANGULAR'!K51</f>
        <v>98</v>
      </c>
      <c r="L51" s="63">
        <f>+'[2]NAU TRIANGULAR'!L51</f>
        <v>93</v>
      </c>
      <c r="M51" s="63">
        <f>+'[2]NAU TRIANGULAR'!M51</f>
        <v>45</v>
      </c>
      <c r="N51" s="63">
        <f>+'[2]NAU TRIANGULAR'!N51</f>
        <v>34</v>
      </c>
      <c r="O51" s="63">
        <f>+'[2]NAU TRIANGULAR'!O51</f>
        <v>20</v>
      </c>
      <c r="P51" s="116"/>
      <c r="Q51" s="62"/>
      <c r="R51" s="62"/>
      <c r="S51" s="62"/>
      <c r="T51" s="62"/>
    </row>
    <row r="52" spans="1:20">
      <c r="A52" s="56" t="s">
        <v>15</v>
      </c>
      <c r="B52" s="56" t="s">
        <v>32</v>
      </c>
      <c r="C52" s="62"/>
      <c r="D52" s="63">
        <f>+'[2]NAU TRIANGULAR'!D52</f>
        <v>1</v>
      </c>
      <c r="E52" s="63">
        <f>+'[2]NAU TRIANGULAR'!E52</f>
        <v>60</v>
      </c>
      <c r="F52" s="63">
        <f>+'[2]NAU TRIANGULAR'!F52</f>
        <v>31</v>
      </c>
      <c r="G52" s="63">
        <f>+'[2]NAU TRIANGULAR'!G52</f>
        <v>19</v>
      </c>
      <c r="H52" s="63">
        <f>+'[2]NAU TRIANGULAR'!H52</f>
        <v>28</v>
      </c>
      <c r="I52" s="63">
        <f>+'[2]NAU TRIANGULAR'!I52</f>
        <v>65</v>
      </c>
      <c r="J52" s="63">
        <f>+'[2]NAU TRIANGULAR'!J52</f>
        <v>38</v>
      </c>
      <c r="K52" s="63">
        <f>+'[2]NAU TRIANGULAR'!K52</f>
        <v>90</v>
      </c>
      <c r="L52" s="63">
        <f>+'[2]NAU TRIANGULAR'!L52</f>
        <v>46</v>
      </c>
      <c r="M52" s="63">
        <f>+'[2]NAU TRIANGULAR'!M52</f>
        <v>73.95</v>
      </c>
      <c r="N52" s="63">
        <f>+'[2]NAU TRIANGULAR'!N52</f>
        <v>29</v>
      </c>
      <c r="O52" s="63">
        <f>+'[2]NAU TRIANGULAR'!O52</f>
        <v>20</v>
      </c>
      <c r="P52" s="116"/>
      <c r="Q52" s="62"/>
      <c r="R52" s="62"/>
      <c r="S52" s="62"/>
      <c r="T52" s="62"/>
    </row>
    <row r="53" spans="1:20" s="55" customFormat="1">
      <c r="A53" s="7" t="s">
        <v>67</v>
      </c>
      <c r="B53" s="8"/>
      <c r="C53" s="13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54"/>
      <c r="Q53" s="8"/>
      <c r="R53" s="8"/>
      <c r="S53" s="8"/>
      <c r="T53" s="8"/>
    </row>
    <row r="54" spans="1:20">
      <c r="A54" s="56" t="s">
        <v>12</v>
      </c>
      <c r="B54" s="56" t="s">
        <v>32</v>
      </c>
      <c r="C54" s="62"/>
      <c r="D54" s="117">
        <f t="shared" ref="D54:G56" si="17">IF(D50=0,D46,IF(D50&lt;0.85*D46,0.85*D46,IF(D50&lt;1.05*D46,D50,D50+2*(D50-D46*1.05))))</f>
        <v>42.5</v>
      </c>
      <c r="E54" s="117">
        <f t="shared" si="17"/>
        <v>102</v>
      </c>
      <c r="F54" s="117">
        <f t="shared" si="17"/>
        <v>42.5</v>
      </c>
      <c r="G54" s="117">
        <f t="shared" si="17"/>
        <v>42.5</v>
      </c>
      <c r="H54" s="117">
        <f t="shared" ref="H54:O56" si="18">IF(H50=0,H46,IF(H50&lt;0.85*H46,0.85*H46,IF(H50&lt;1.05*H46,H50,H50+2*(H50-H46*1.05))))</f>
        <v>42.5</v>
      </c>
      <c r="I54" s="117">
        <f t="shared" si="18"/>
        <v>42.5</v>
      </c>
      <c r="J54" s="117">
        <f t="shared" si="18"/>
        <v>49</v>
      </c>
      <c r="K54" s="117">
        <f t="shared" si="18"/>
        <v>87</v>
      </c>
      <c r="L54" s="117">
        <f t="shared" si="18"/>
        <v>63</v>
      </c>
      <c r="M54" s="117">
        <f t="shared" si="18"/>
        <v>45</v>
      </c>
      <c r="N54" s="117">
        <f t="shared" si="18"/>
        <v>42.5</v>
      </c>
      <c r="O54" s="117">
        <f t="shared" si="18"/>
        <v>42.5</v>
      </c>
      <c r="P54" s="116"/>
      <c r="Q54" s="62"/>
      <c r="R54" s="62"/>
      <c r="S54" s="62"/>
      <c r="T54" s="62"/>
    </row>
    <row r="55" spans="1:20">
      <c r="A55" s="56" t="s">
        <v>14</v>
      </c>
      <c r="B55" s="56" t="s">
        <v>32</v>
      </c>
      <c r="C55" s="62"/>
      <c r="D55" s="117">
        <f t="shared" si="17"/>
        <v>42.5</v>
      </c>
      <c r="E55" s="117">
        <f t="shared" si="17"/>
        <v>102</v>
      </c>
      <c r="F55" s="117">
        <f t="shared" si="17"/>
        <v>43</v>
      </c>
      <c r="G55" s="117">
        <f t="shared" si="17"/>
        <v>42.5</v>
      </c>
      <c r="H55" s="117">
        <f t="shared" si="18"/>
        <v>42.5</v>
      </c>
      <c r="I55" s="117">
        <f t="shared" si="18"/>
        <v>96</v>
      </c>
      <c r="J55" s="117">
        <f t="shared" si="18"/>
        <v>48</v>
      </c>
      <c r="K55" s="117">
        <f t="shared" si="18"/>
        <v>189</v>
      </c>
      <c r="L55" s="117">
        <f t="shared" si="18"/>
        <v>174</v>
      </c>
      <c r="M55" s="117">
        <f t="shared" si="18"/>
        <v>45</v>
      </c>
      <c r="N55" s="117">
        <f t="shared" si="18"/>
        <v>42.5</v>
      </c>
      <c r="O55" s="117">
        <f t="shared" si="18"/>
        <v>42.5</v>
      </c>
      <c r="P55" s="116"/>
      <c r="Q55" s="62"/>
      <c r="R55" s="62"/>
      <c r="S55" s="62"/>
      <c r="T55" s="62"/>
    </row>
    <row r="56" spans="1:20">
      <c r="A56" s="56" t="s">
        <v>15</v>
      </c>
      <c r="B56" s="56" t="s">
        <v>32</v>
      </c>
      <c r="C56" s="62"/>
      <c r="D56" s="117">
        <f t="shared" si="17"/>
        <v>73.95</v>
      </c>
      <c r="E56" s="117">
        <f t="shared" si="17"/>
        <v>73.95</v>
      </c>
      <c r="F56" s="117">
        <f t="shared" si="17"/>
        <v>73.95</v>
      </c>
      <c r="G56" s="117">
        <f t="shared" si="17"/>
        <v>73.95</v>
      </c>
      <c r="H56" s="117">
        <f t="shared" si="18"/>
        <v>73.95</v>
      </c>
      <c r="I56" s="117">
        <f t="shared" si="18"/>
        <v>73.95</v>
      </c>
      <c r="J56" s="117">
        <f t="shared" si="18"/>
        <v>73.95</v>
      </c>
      <c r="K56" s="117">
        <f t="shared" si="18"/>
        <v>90</v>
      </c>
      <c r="L56" s="117">
        <f t="shared" si="18"/>
        <v>73.95</v>
      </c>
      <c r="M56" s="117">
        <f t="shared" si="18"/>
        <v>73.95</v>
      </c>
      <c r="N56" s="117">
        <f t="shared" si="18"/>
        <v>73.95</v>
      </c>
      <c r="O56" s="117">
        <f t="shared" si="18"/>
        <v>73.95</v>
      </c>
      <c r="P56" s="116"/>
      <c r="Q56" s="62"/>
      <c r="R56" s="62"/>
      <c r="S56" s="62"/>
      <c r="T56" s="62"/>
    </row>
    <row r="57" spans="1:20" s="55" customFormat="1" ht="12.75">
      <c r="A57" s="69" t="s">
        <v>66</v>
      </c>
      <c r="B57" s="70" t="s">
        <v>22</v>
      </c>
      <c r="C57" s="82" t="e">
        <f>SUM(D57:O57)</f>
        <v>#REF!</v>
      </c>
      <c r="D57" s="72" t="e">
        <f>SUMPRODUCT(D42:D44,(D54:D56))/12</f>
        <v>#REF!</v>
      </c>
      <c r="E57" s="72" t="e">
        <f t="shared" ref="E57:O57" si="19">SUMPRODUCT(E42:E44,(E54:E56))/12</f>
        <v>#REF!</v>
      </c>
      <c r="F57" s="72" t="e">
        <f t="shared" si="19"/>
        <v>#REF!</v>
      </c>
      <c r="G57" s="72" t="e">
        <f t="shared" si="19"/>
        <v>#REF!</v>
      </c>
      <c r="H57" s="72" t="e">
        <f t="shared" si="19"/>
        <v>#REF!</v>
      </c>
      <c r="I57" s="72" t="e">
        <f t="shared" si="19"/>
        <v>#REF!</v>
      </c>
      <c r="J57" s="72" t="e">
        <f t="shared" si="19"/>
        <v>#REF!</v>
      </c>
      <c r="K57" s="72" t="e">
        <f t="shared" si="19"/>
        <v>#REF!</v>
      </c>
      <c r="L57" s="72" t="e">
        <f t="shared" si="19"/>
        <v>#REF!</v>
      </c>
      <c r="M57" s="72" t="e">
        <f t="shared" si="19"/>
        <v>#REF!</v>
      </c>
      <c r="N57" s="72" t="e">
        <f t="shared" si="19"/>
        <v>#REF!</v>
      </c>
      <c r="O57" s="72" t="e">
        <f t="shared" si="19"/>
        <v>#REF!</v>
      </c>
      <c r="P57" s="54"/>
      <c r="Q57" s="72"/>
      <c r="R57" s="72"/>
      <c r="S57" s="72"/>
      <c r="T57" s="72"/>
    </row>
    <row r="58" spans="1:20" s="55" customFormat="1" ht="12.75">
      <c r="A58" s="69" t="s">
        <v>26</v>
      </c>
      <c r="B58" s="70" t="s">
        <v>22</v>
      </c>
      <c r="C58" s="8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54"/>
      <c r="Q58" s="72"/>
      <c r="R58" s="72"/>
      <c r="S58" s="72"/>
      <c r="T58" s="72"/>
    </row>
    <row r="59" spans="1:20" s="55" customFormat="1" ht="12.75">
      <c r="A59" s="69" t="s">
        <v>27</v>
      </c>
      <c r="B59" s="70" t="s">
        <v>22</v>
      </c>
      <c r="C59" s="82" t="e">
        <f>SUM(D59:O59)</f>
        <v>#REF!</v>
      </c>
      <c r="D59" s="72" t="e">
        <f>+D57-D58</f>
        <v>#REF!</v>
      </c>
      <c r="E59" s="72" t="e">
        <f>+E57-E58</f>
        <v>#REF!</v>
      </c>
      <c r="F59" s="72" t="e">
        <f>+F57-F58</f>
        <v>#REF!</v>
      </c>
      <c r="G59" s="72" t="e">
        <f>+G57-G58</f>
        <v>#REF!</v>
      </c>
      <c r="H59" s="72" t="e">
        <f t="shared" ref="H59:O59" si="20">+H57-H58</f>
        <v>#REF!</v>
      </c>
      <c r="I59" s="72" t="e">
        <f t="shared" si="20"/>
        <v>#REF!</v>
      </c>
      <c r="J59" s="72" t="e">
        <f t="shared" si="20"/>
        <v>#REF!</v>
      </c>
      <c r="K59" s="72" t="e">
        <f t="shared" si="20"/>
        <v>#REF!</v>
      </c>
      <c r="L59" s="72" t="e">
        <f t="shared" si="20"/>
        <v>#REF!</v>
      </c>
      <c r="M59" s="72" t="e">
        <f t="shared" si="20"/>
        <v>#REF!</v>
      </c>
      <c r="N59" s="72" t="e">
        <f t="shared" si="20"/>
        <v>#REF!</v>
      </c>
      <c r="O59" s="72" t="e">
        <f t="shared" si="20"/>
        <v>#REF!</v>
      </c>
      <c r="P59" s="54"/>
      <c r="Q59" s="72"/>
      <c r="R59" s="72"/>
      <c r="S59" s="72"/>
      <c r="T59" s="72"/>
    </row>
    <row r="60" spans="1:20" s="55" customFormat="1" ht="12.75">
      <c r="A60" s="69" t="s">
        <v>26</v>
      </c>
      <c r="B60" s="70" t="s">
        <v>13</v>
      </c>
      <c r="C60" s="82" t="str">
        <f t="shared" ref="C60:O60" si="21">IF(C34=0,"-",+C58/C34*1000)</f>
        <v>-</v>
      </c>
      <c r="D60" s="82" t="str">
        <f t="shared" si="21"/>
        <v>-</v>
      </c>
      <c r="E60" s="82" t="str">
        <f t="shared" si="21"/>
        <v>-</v>
      </c>
      <c r="F60" s="82" t="str">
        <f t="shared" si="21"/>
        <v>-</v>
      </c>
      <c r="G60" s="82" t="str">
        <f t="shared" si="21"/>
        <v>-</v>
      </c>
      <c r="H60" s="82" t="str">
        <f t="shared" si="21"/>
        <v>-</v>
      </c>
      <c r="I60" s="82" t="str">
        <f t="shared" si="21"/>
        <v>-</v>
      </c>
      <c r="J60" s="82" t="str">
        <f t="shared" si="21"/>
        <v>-</v>
      </c>
      <c r="K60" s="82" t="str">
        <f t="shared" si="21"/>
        <v>-</v>
      </c>
      <c r="L60" s="82" t="str">
        <f t="shared" si="21"/>
        <v>-</v>
      </c>
      <c r="M60" s="82" t="str">
        <f t="shared" si="21"/>
        <v>-</v>
      </c>
      <c r="N60" s="82" t="str">
        <f t="shared" si="21"/>
        <v>-</v>
      </c>
      <c r="O60" s="82" t="str">
        <f t="shared" si="21"/>
        <v>-</v>
      </c>
      <c r="P60" s="54"/>
      <c r="Q60" s="82"/>
      <c r="R60" s="82"/>
      <c r="S60" s="82"/>
      <c r="T60" s="82"/>
    </row>
    <row r="61" spans="1:20" s="55" customFormat="1" thickBot="1">
      <c r="A61" s="77"/>
      <c r="B61" s="78"/>
      <c r="C61" s="118"/>
      <c r="D61" s="127" t="e">
        <f>(D46*1.05*D42+D47*1.05*D43+D48*1.05*D44)/365*31</f>
        <v>#REF!</v>
      </c>
      <c r="E61" s="127" t="e">
        <f>(E46*1.05*E42+E47*1.05*E43+E48*1.05*E44)/365*28</f>
        <v>#REF!</v>
      </c>
      <c r="F61" s="127" t="e">
        <f t="shared" ref="F61:O61" si="22">(F46*1.05*F42+F47*1.05*F43+F48*1.05*F44)/365*31</f>
        <v>#REF!</v>
      </c>
      <c r="G61" s="127" t="e">
        <f>(G46*1.05*G42+G47*1.05*G43+G48*1.05*G44)/365*30</f>
        <v>#REF!</v>
      </c>
      <c r="H61" s="127" t="e">
        <f t="shared" si="22"/>
        <v>#REF!</v>
      </c>
      <c r="I61" s="127" t="e">
        <f>(I46*1.05*I42+I47*1.05*I43+I48*1.05*I44)/365*30</f>
        <v>#REF!</v>
      </c>
      <c r="J61" s="127" t="e">
        <f t="shared" si="22"/>
        <v>#REF!</v>
      </c>
      <c r="K61" s="127" t="e">
        <f t="shared" si="22"/>
        <v>#REF!</v>
      </c>
      <c r="L61" s="127" t="e">
        <f>(L46*1.05*L42+L47*1.05*L43+L48*1.05*L44)/365*30</f>
        <v>#REF!</v>
      </c>
      <c r="M61" s="127" t="e">
        <f>(M46*1.05*M42+M47*1.05*M43+M48*1.05*M44)/365*31</f>
        <v>#REF!</v>
      </c>
      <c r="N61" s="127" t="e">
        <f>(N46*1.05*N42+N47*1.05*N43+N48*1.05*N44)/365*30</f>
        <v>#REF!</v>
      </c>
      <c r="O61" s="127" t="e">
        <f t="shared" si="22"/>
        <v>#REF!</v>
      </c>
      <c r="P61" s="54"/>
      <c r="Q61" s="119"/>
      <c r="R61" s="119"/>
      <c r="S61" s="119"/>
      <c r="T61" s="119"/>
    </row>
    <row r="62" spans="1:20" s="54" customFormat="1" thickTop="1">
      <c r="A62" s="1" t="s">
        <v>34</v>
      </c>
      <c r="B62" s="2"/>
      <c r="C62" s="3" t="str">
        <f t="shared" ref="C62:O62" si="23">C7</f>
        <v>2022</v>
      </c>
      <c r="D62" s="3">
        <f t="shared" si="23"/>
        <v>44562</v>
      </c>
      <c r="E62" s="3">
        <f t="shared" si="23"/>
        <v>44593</v>
      </c>
      <c r="F62" s="3">
        <f t="shared" si="23"/>
        <v>44621</v>
      </c>
      <c r="G62" s="3">
        <f t="shared" si="23"/>
        <v>44652</v>
      </c>
      <c r="H62" s="3">
        <f t="shared" si="23"/>
        <v>44682</v>
      </c>
      <c r="I62" s="3">
        <f t="shared" si="23"/>
        <v>44713</v>
      </c>
      <c r="J62" s="3">
        <f t="shared" si="23"/>
        <v>44743</v>
      </c>
      <c r="K62" s="3">
        <f t="shared" si="23"/>
        <v>44774</v>
      </c>
      <c r="L62" s="3">
        <f t="shared" si="23"/>
        <v>44805</v>
      </c>
      <c r="M62" s="3">
        <f t="shared" si="23"/>
        <v>44835</v>
      </c>
      <c r="N62" s="3">
        <f t="shared" si="23"/>
        <v>44866</v>
      </c>
      <c r="O62" s="3">
        <f t="shared" si="23"/>
        <v>44896</v>
      </c>
      <c r="P62" s="11"/>
      <c r="Q62" s="12" t="s">
        <v>7</v>
      </c>
      <c r="R62" s="12" t="s">
        <v>8</v>
      </c>
      <c r="S62" s="12" t="s">
        <v>9</v>
      </c>
      <c r="T62" s="12" t="str">
        <f>T40</f>
        <v>Budget</v>
      </c>
    </row>
    <row r="63" spans="1:20" s="74" customFormat="1">
      <c r="A63" s="14" t="s">
        <v>35</v>
      </c>
      <c r="B63" s="15"/>
      <c r="C63" s="16">
        <f t="shared" ref="C63:C68" si="24">SUM(D63:O63)</f>
        <v>0</v>
      </c>
      <c r="D63" s="17">
        <f>'[2]NAU TRIANGULAR'!D63</f>
        <v>0</v>
      </c>
      <c r="E63" s="17">
        <f>'[2]NAU TRIANGULAR'!E63</f>
        <v>0</v>
      </c>
      <c r="F63" s="17">
        <f>'[2]NAU TRIANGULAR'!F63</f>
        <v>0</v>
      </c>
      <c r="G63" s="17">
        <f>'[2]NAU TRIANGULAR'!G63</f>
        <v>0</v>
      </c>
      <c r="H63" s="17">
        <f>'[2]NAU TRIANGULAR'!H63</f>
        <v>0</v>
      </c>
      <c r="I63" s="17">
        <f>'[2]NAU TRIANGULAR'!I63</f>
        <v>0</v>
      </c>
      <c r="J63" s="17">
        <f>'[2]NAU TRIANGULAR'!J63</f>
        <v>0</v>
      </c>
      <c r="K63" s="17">
        <f>'[2]NAU TRIANGULAR'!K63</f>
        <v>0</v>
      </c>
      <c r="L63" s="17">
        <f>'[2]NAU TRIANGULAR'!L63</f>
        <v>0</v>
      </c>
      <c r="M63" s="17">
        <f>'[2]NAU TRIANGULAR'!M63</f>
        <v>0</v>
      </c>
      <c r="N63" s="17">
        <f>'[2]NAU TRIANGULAR'!N63</f>
        <v>0</v>
      </c>
      <c r="O63" s="17">
        <f>'[2]NAU TRIANGULAR'!O63</f>
        <v>0</v>
      </c>
      <c r="P63" s="18"/>
      <c r="Q63" s="17">
        <f t="shared" ref="Q63:Q68" si="25">SUMIF($D$1:$O$1,1,D63:O63)</f>
        <v>0</v>
      </c>
      <c r="R63" s="17">
        <f t="shared" ref="R63:R68" si="26">SUMIF($D$1:$O$1,0,D63:O63)</f>
        <v>0</v>
      </c>
      <c r="S63" s="17">
        <f t="shared" ref="S63:S68" si="27">Q63+R63</f>
        <v>0</v>
      </c>
      <c r="T63" s="17"/>
    </row>
    <row r="64" spans="1:20" s="74" customFormat="1">
      <c r="A64" s="14" t="s">
        <v>36</v>
      </c>
      <c r="B64" s="15"/>
      <c r="C64" s="16">
        <f t="shared" si="24"/>
        <v>47.79</v>
      </c>
      <c r="D64" s="17">
        <f>'[2]NAU TRIANGULAR'!D64</f>
        <v>3.12</v>
      </c>
      <c r="E64" s="17">
        <f>'[2]NAU TRIANGULAR'!E64</f>
        <v>0</v>
      </c>
      <c r="F64" s="17">
        <f>'[2]NAU TRIANGULAR'!F64</f>
        <v>0</v>
      </c>
      <c r="G64" s="17">
        <f>'[2]NAU TRIANGULAR'!G64</f>
        <v>0</v>
      </c>
      <c r="H64" s="17">
        <f>'[2]NAU TRIANGULAR'!H64</f>
        <v>0</v>
      </c>
      <c r="I64" s="17">
        <f>'[2]NAU TRIANGULAR'!I64</f>
        <v>0</v>
      </c>
      <c r="J64" s="17">
        <f>'[2]NAU TRIANGULAR'!J64</f>
        <v>0</v>
      </c>
      <c r="K64" s="17">
        <f>'[2]NAU TRIANGULAR'!K64</f>
        <v>0</v>
      </c>
      <c r="L64" s="17">
        <f>'[2]NAU TRIANGULAR'!L64</f>
        <v>44.67</v>
      </c>
      <c r="M64" s="17">
        <f>'[2]NAU TRIANGULAR'!M64</f>
        <v>0</v>
      </c>
      <c r="N64" s="17">
        <f>'[2]NAU TRIANGULAR'!N64</f>
        <v>0</v>
      </c>
      <c r="O64" s="17">
        <f>'[2]NAU TRIANGULAR'!O64</f>
        <v>0</v>
      </c>
      <c r="P64" s="18"/>
      <c r="Q64" s="17">
        <f t="shared" si="25"/>
        <v>0</v>
      </c>
      <c r="R64" s="17">
        <f t="shared" si="26"/>
        <v>47.79</v>
      </c>
      <c r="S64" s="17">
        <f t="shared" si="27"/>
        <v>47.79</v>
      </c>
      <c r="T64" s="17"/>
    </row>
    <row r="65" spans="1:21" s="74" customFormat="1">
      <c r="A65" s="14" t="s">
        <v>69</v>
      </c>
      <c r="B65" s="15"/>
      <c r="C65" s="16">
        <f t="shared" si="24"/>
        <v>0</v>
      </c>
      <c r="D65" s="17">
        <f>'[2]NAU TRIANGULAR'!D65</f>
        <v>0</v>
      </c>
      <c r="E65" s="17">
        <f>'[2]NAU TRIANGULAR'!E65</f>
        <v>0</v>
      </c>
      <c r="F65" s="17">
        <f>'[2]NAU TRIANGULAR'!F65</f>
        <v>0</v>
      </c>
      <c r="G65" s="17">
        <f>'[2]NAU TRIANGULAR'!G65</f>
        <v>0</v>
      </c>
      <c r="H65" s="17">
        <f>'[2]NAU TRIANGULAR'!H65</f>
        <v>0</v>
      </c>
      <c r="I65" s="17">
        <f>'[2]NAU TRIANGULAR'!I65</f>
        <v>0</v>
      </c>
      <c r="J65" s="17">
        <f>'[2]NAU TRIANGULAR'!J65</f>
        <v>0</v>
      </c>
      <c r="K65" s="17">
        <f>'[2]NAU TRIANGULAR'!K65</f>
        <v>0</v>
      </c>
      <c r="L65" s="17">
        <f>'[2]NAU TRIANGULAR'!L65</f>
        <v>0</v>
      </c>
      <c r="M65" s="17">
        <f>'[2]NAU TRIANGULAR'!M65</f>
        <v>0</v>
      </c>
      <c r="N65" s="17">
        <f>'[2]NAU TRIANGULAR'!N65</f>
        <v>0</v>
      </c>
      <c r="O65" s="17">
        <f>'[2]NAU TRIANGULAR'!O65</f>
        <v>0</v>
      </c>
      <c r="P65" s="18"/>
      <c r="Q65" s="17">
        <f t="shared" si="25"/>
        <v>0</v>
      </c>
      <c r="R65" s="17">
        <f t="shared" si="26"/>
        <v>0</v>
      </c>
      <c r="S65" s="17">
        <f t="shared" si="27"/>
        <v>0</v>
      </c>
      <c r="T65" s="17"/>
    </row>
    <row r="66" spans="1:21" s="74" customFormat="1">
      <c r="A66" s="14" t="s">
        <v>37</v>
      </c>
      <c r="B66" s="15"/>
      <c r="C66" s="16">
        <f t="shared" si="24"/>
        <v>0</v>
      </c>
      <c r="D66" s="17">
        <f>'[2]NAU TRIANGULAR'!D66</f>
        <v>0</v>
      </c>
      <c r="E66" s="17">
        <f>'[2]NAU TRIANGULAR'!E66</f>
        <v>0</v>
      </c>
      <c r="F66" s="17">
        <f>'[2]NAU TRIANGULAR'!F66</f>
        <v>0</v>
      </c>
      <c r="G66" s="17">
        <f>'[2]NAU TRIANGULAR'!G66</f>
        <v>0</v>
      </c>
      <c r="H66" s="17">
        <f>'[2]NAU TRIANGULAR'!H66</f>
        <v>0</v>
      </c>
      <c r="I66" s="17">
        <f>'[2]NAU TRIANGULAR'!I66</f>
        <v>0</v>
      </c>
      <c r="J66" s="17">
        <f>'[2]NAU TRIANGULAR'!J66</f>
        <v>0</v>
      </c>
      <c r="K66" s="17">
        <f>'[2]NAU TRIANGULAR'!K66</f>
        <v>0</v>
      </c>
      <c r="L66" s="17">
        <f>'[2]NAU TRIANGULAR'!L66</f>
        <v>0</v>
      </c>
      <c r="M66" s="17">
        <f>'[2]NAU TRIANGULAR'!M66</f>
        <v>0</v>
      </c>
      <c r="N66" s="17">
        <f>'[2]NAU TRIANGULAR'!N66</f>
        <v>0</v>
      </c>
      <c r="O66" s="17">
        <f>'[2]NAU TRIANGULAR'!O66</f>
        <v>0</v>
      </c>
      <c r="P66" s="18"/>
      <c r="Q66" s="17">
        <f t="shared" si="25"/>
        <v>0</v>
      </c>
      <c r="R66" s="17">
        <f t="shared" si="26"/>
        <v>0</v>
      </c>
      <c r="S66" s="17">
        <f t="shared" si="27"/>
        <v>0</v>
      </c>
      <c r="T66" s="17"/>
    </row>
    <row r="67" spans="1:21" s="74" customFormat="1">
      <c r="A67" s="14" t="s">
        <v>38</v>
      </c>
      <c r="B67" s="88"/>
      <c r="C67" s="16">
        <f t="shared" si="24"/>
        <v>0</v>
      </c>
      <c r="D67" s="17">
        <f>'[2]NAU TRIANGULAR'!D67</f>
        <v>0</v>
      </c>
      <c r="E67" s="17">
        <f>'[2]NAU TRIANGULAR'!E67</f>
        <v>0</v>
      </c>
      <c r="F67" s="17">
        <f>'[2]NAU TRIANGULAR'!F67</f>
        <v>0</v>
      </c>
      <c r="G67" s="17">
        <f>'[2]NAU TRIANGULAR'!G67</f>
        <v>0</v>
      </c>
      <c r="H67" s="17">
        <f>'[2]NAU TRIANGULAR'!H67</f>
        <v>0</v>
      </c>
      <c r="I67" s="17">
        <f>'[2]NAU TRIANGULAR'!I67</f>
        <v>0</v>
      </c>
      <c r="J67" s="17">
        <f>'[2]NAU TRIANGULAR'!J67</f>
        <v>0</v>
      </c>
      <c r="K67" s="17">
        <f>'[2]NAU TRIANGULAR'!K67</f>
        <v>0</v>
      </c>
      <c r="L67" s="17">
        <f>'[2]NAU TRIANGULAR'!L67</f>
        <v>0</v>
      </c>
      <c r="M67" s="17">
        <f>'[2]NAU TRIANGULAR'!M67</f>
        <v>0</v>
      </c>
      <c r="N67" s="17">
        <f>'[2]NAU TRIANGULAR'!N67</f>
        <v>0</v>
      </c>
      <c r="O67" s="17">
        <f>'[2]NAU TRIANGULAR'!O67</f>
        <v>0</v>
      </c>
      <c r="P67" s="90"/>
      <c r="Q67" s="17">
        <f t="shared" si="25"/>
        <v>0</v>
      </c>
      <c r="R67" s="17">
        <f t="shared" si="26"/>
        <v>0</v>
      </c>
      <c r="S67" s="17">
        <f t="shared" si="27"/>
        <v>0</v>
      </c>
      <c r="T67" s="17"/>
    </row>
    <row r="68" spans="1:21" s="74" customFormat="1">
      <c r="A68" s="19" t="s">
        <v>39</v>
      </c>
      <c r="B68" s="91"/>
      <c r="C68" s="16">
        <f t="shared" si="24"/>
        <v>47.79</v>
      </c>
      <c r="D68" s="89">
        <f>SUM(D63:D67)</f>
        <v>3.12</v>
      </c>
      <c r="E68" s="89">
        <f t="shared" ref="E68:O68" si="28">SUM(E63:E67)</f>
        <v>0</v>
      </c>
      <c r="F68" s="89">
        <f t="shared" si="28"/>
        <v>0</v>
      </c>
      <c r="G68" s="89">
        <f t="shared" si="28"/>
        <v>0</v>
      </c>
      <c r="H68" s="89">
        <f t="shared" si="28"/>
        <v>0</v>
      </c>
      <c r="I68" s="89">
        <f t="shared" si="28"/>
        <v>0</v>
      </c>
      <c r="J68" s="89">
        <f t="shared" si="28"/>
        <v>0</v>
      </c>
      <c r="K68" s="89">
        <f t="shared" si="28"/>
        <v>0</v>
      </c>
      <c r="L68" s="89">
        <f t="shared" si="28"/>
        <v>44.67</v>
      </c>
      <c r="M68" s="89">
        <f t="shared" si="28"/>
        <v>0</v>
      </c>
      <c r="N68" s="89">
        <f t="shared" si="28"/>
        <v>0</v>
      </c>
      <c r="O68" s="89">
        <f t="shared" si="28"/>
        <v>0</v>
      </c>
      <c r="P68" s="90"/>
      <c r="Q68" s="17">
        <f t="shared" si="25"/>
        <v>0</v>
      </c>
      <c r="R68" s="17">
        <f t="shared" si="26"/>
        <v>47.79</v>
      </c>
      <c r="S68" s="17">
        <f t="shared" si="27"/>
        <v>47.79</v>
      </c>
      <c r="T68" s="17"/>
    </row>
    <row r="69" spans="1:21" s="92" customFormat="1">
      <c r="A69" s="20"/>
      <c r="B69" s="21"/>
      <c r="C69" s="2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18"/>
      <c r="Q69" s="24"/>
      <c r="R69" s="24"/>
      <c r="S69" s="24"/>
      <c r="T69" s="24"/>
    </row>
    <row r="70" spans="1:21" s="74" customFormat="1">
      <c r="A70" s="14" t="s">
        <v>40</v>
      </c>
      <c r="B70" s="15">
        <v>5.1126999999999999E-2</v>
      </c>
      <c r="C70" s="16" t="e">
        <f>SUM(D70:O70)</f>
        <v>#REF!</v>
      </c>
      <c r="D70" s="17" t="e">
        <f>(D23+D35+D57+D63+D64+D65)*$B$70</f>
        <v>#REF!</v>
      </c>
      <c r="E70" s="17" t="e">
        <f t="shared" ref="E70:O70" si="29">(E23+E35+E57+E63+E64+E65)*$B$70</f>
        <v>#REF!</v>
      </c>
      <c r="F70" s="17" t="e">
        <f t="shared" si="29"/>
        <v>#REF!</v>
      </c>
      <c r="G70" s="17" t="e">
        <f t="shared" si="29"/>
        <v>#REF!</v>
      </c>
      <c r="H70" s="17" t="e">
        <f t="shared" si="29"/>
        <v>#REF!</v>
      </c>
      <c r="I70" s="17" t="e">
        <f t="shared" si="29"/>
        <v>#REF!</v>
      </c>
      <c r="J70" s="17" t="e">
        <f t="shared" si="29"/>
        <v>#REF!</v>
      </c>
      <c r="K70" s="17" t="e">
        <f t="shared" si="29"/>
        <v>#REF!</v>
      </c>
      <c r="L70" s="17" t="e">
        <f t="shared" si="29"/>
        <v>#REF!</v>
      </c>
      <c r="M70" s="17" t="e">
        <f t="shared" si="29"/>
        <v>#REF!</v>
      </c>
      <c r="N70" s="17" t="e">
        <f t="shared" si="29"/>
        <v>#REF!</v>
      </c>
      <c r="O70" s="17" t="e">
        <f t="shared" si="29"/>
        <v>#REF!</v>
      </c>
      <c r="P70" s="25"/>
      <c r="Q70" s="17">
        <f>SUMIF($D$1:$O$1,1,D70:O70)</f>
        <v>0</v>
      </c>
      <c r="R70" s="17" t="e">
        <f>SUMIF($D$1:$O$1,0,D70:O70)</f>
        <v>#REF!</v>
      </c>
      <c r="S70" s="17" t="e">
        <f>Q70+R70</f>
        <v>#REF!</v>
      </c>
      <c r="T70" s="17"/>
      <c r="U70" s="26"/>
    </row>
    <row r="71" spans="1:21" s="74" customFormat="1">
      <c r="A71" s="14" t="s">
        <v>41</v>
      </c>
      <c r="B71" s="27"/>
      <c r="C71" s="16" t="e">
        <f>SUM(D71:O71)</f>
        <v>#REF!</v>
      </c>
      <c r="D71" s="17" t="e">
        <f>SUM(D23+D35+D57+D63+D64+D65+D67+D70)</f>
        <v>#REF!</v>
      </c>
      <c r="E71" s="17" t="e">
        <f t="shared" ref="E71:O71" si="30">SUM(E23+E35+E57+E63+E64+E65+E67+E70)</f>
        <v>#REF!</v>
      </c>
      <c r="F71" s="17" t="e">
        <f t="shared" si="30"/>
        <v>#REF!</v>
      </c>
      <c r="G71" s="17" t="e">
        <f t="shared" si="30"/>
        <v>#REF!</v>
      </c>
      <c r="H71" s="17" t="e">
        <f t="shared" si="30"/>
        <v>#REF!</v>
      </c>
      <c r="I71" s="17" t="e">
        <f t="shared" si="30"/>
        <v>#REF!</v>
      </c>
      <c r="J71" s="17" t="e">
        <f t="shared" si="30"/>
        <v>#REF!</v>
      </c>
      <c r="K71" s="17" t="e">
        <f t="shared" si="30"/>
        <v>#REF!</v>
      </c>
      <c r="L71" s="17" t="e">
        <f t="shared" si="30"/>
        <v>#REF!</v>
      </c>
      <c r="M71" s="17" t="e">
        <f t="shared" si="30"/>
        <v>#REF!</v>
      </c>
      <c r="N71" s="17" t="e">
        <f t="shared" si="30"/>
        <v>#REF!</v>
      </c>
      <c r="O71" s="17" t="e">
        <f t="shared" si="30"/>
        <v>#REF!</v>
      </c>
      <c r="P71" s="18"/>
      <c r="Q71" s="17">
        <f>SUMIF($D$1:$O$1,1,D71:O71)</f>
        <v>0</v>
      </c>
      <c r="R71" s="17" t="e">
        <f>SUMIF($D$1:$O$1,0,D71:O71)</f>
        <v>#REF!</v>
      </c>
      <c r="S71" s="17" t="e">
        <f>Q71+R71</f>
        <v>#REF!</v>
      </c>
      <c r="T71" s="17"/>
    </row>
    <row r="72" spans="1:21" s="74" customFormat="1">
      <c r="A72" s="28"/>
      <c r="B72" s="28"/>
      <c r="C72" s="29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30"/>
      <c r="Q72" s="28"/>
      <c r="R72" s="28"/>
      <c r="S72" s="28"/>
      <c r="T72" s="28"/>
      <c r="U72" s="93"/>
    </row>
    <row r="73" spans="1:21" s="74" customFormat="1">
      <c r="A73" s="94" t="s">
        <v>42</v>
      </c>
      <c r="B73" s="94" t="s">
        <v>13</v>
      </c>
      <c r="C73" s="95" t="e">
        <f t="shared" ref="C73:O73" si="31">(C71/C22)*1000</f>
        <v>#REF!</v>
      </c>
      <c r="D73" s="95" t="e">
        <f t="shared" si="31"/>
        <v>#REF!</v>
      </c>
      <c r="E73" s="95" t="e">
        <f t="shared" si="31"/>
        <v>#REF!</v>
      </c>
      <c r="F73" s="95" t="e">
        <f t="shared" si="31"/>
        <v>#REF!</v>
      </c>
      <c r="G73" s="95" t="e">
        <f t="shared" si="31"/>
        <v>#REF!</v>
      </c>
      <c r="H73" s="95" t="e">
        <f t="shared" si="31"/>
        <v>#REF!</v>
      </c>
      <c r="I73" s="95" t="e">
        <f t="shared" si="31"/>
        <v>#REF!</v>
      </c>
      <c r="J73" s="95" t="e">
        <f t="shared" si="31"/>
        <v>#REF!</v>
      </c>
      <c r="K73" s="95" t="e">
        <f t="shared" si="31"/>
        <v>#REF!</v>
      </c>
      <c r="L73" s="95" t="e">
        <f t="shared" si="31"/>
        <v>#REF!</v>
      </c>
      <c r="M73" s="95" t="e">
        <f t="shared" si="31"/>
        <v>#REF!</v>
      </c>
      <c r="N73" s="95" t="e">
        <f t="shared" si="31"/>
        <v>#REF!</v>
      </c>
      <c r="O73" s="95" t="e">
        <f t="shared" si="31"/>
        <v>#REF!</v>
      </c>
      <c r="P73" s="96"/>
      <c r="Q73" s="95"/>
      <c r="R73" s="95"/>
      <c r="S73" s="95"/>
      <c r="T73" s="95"/>
    </row>
    <row r="74" spans="1:21" s="74" customFormat="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7"/>
      <c r="Q74" s="46"/>
      <c r="R74" s="46"/>
      <c r="S74" s="46"/>
      <c r="T74" s="46"/>
    </row>
    <row r="75" spans="1:21" s="74" customFormat="1">
      <c r="A75" s="88" t="s">
        <v>43</v>
      </c>
      <c r="B75" s="97">
        <v>0.21</v>
      </c>
      <c r="C75" s="16" t="e">
        <f>SUM(D75:O75)</f>
        <v>#REF!</v>
      </c>
      <c r="D75" s="16" t="e">
        <f>D71*$B$75</f>
        <v>#REF!</v>
      </c>
      <c r="E75" s="16" t="e">
        <f t="shared" ref="E75:O75" si="32">E71*$B$75</f>
        <v>#REF!</v>
      </c>
      <c r="F75" s="16" t="e">
        <f t="shared" si="32"/>
        <v>#REF!</v>
      </c>
      <c r="G75" s="16" t="e">
        <f t="shared" si="32"/>
        <v>#REF!</v>
      </c>
      <c r="H75" s="16" t="e">
        <f t="shared" si="32"/>
        <v>#REF!</v>
      </c>
      <c r="I75" s="16" t="e">
        <f t="shared" si="32"/>
        <v>#REF!</v>
      </c>
      <c r="J75" s="16" t="e">
        <f t="shared" si="32"/>
        <v>#REF!</v>
      </c>
      <c r="K75" s="16" t="e">
        <f t="shared" si="32"/>
        <v>#REF!</v>
      </c>
      <c r="L75" s="16" t="e">
        <f t="shared" si="32"/>
        <v>#REF!</v>
      </c>
      <c r="M75" s="16" t="e">
        <f t="shared" si="32"/>
        <v>#REF!</v>
      </c>
      <c r="N75" s="16" t="e">
        <f t="shared" si="32"/>
        <v>#REF!</v>
      </c>
      <c r="O75" s="16" t="e">
        <f t="shared" si="32"/>
        <v>#REF!</v>
      </c>
      <c r="P75" s="90"/>
      <c r="Q75" s="98"/>
      <c r="R75" s="98"/>
      <c r="S75" s="98"/>
      <c r="T75" s="98"/>
    </row>
    <row r="76" spans="1:21" s="74" customFormat="1">
      <c r="A76" s="99"/>
      <c r="B76" s="99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90"/>
      <c r="Q76" s="100"/>
      <c r="R76" s="100"/>
      <c r="S76" s="100"/>
      <c r="T76" s="100"/>
    </row>
    <row r="77" spans="1:21" s="87" customFormat="1" ht="12.75">
      <c r="A77" s="31" t="s">
        <v>68</v>
      </c>
      <c r="B77" s="31" t="s">
        <v>22</v>
      </c>
      <c r="C77" s="32" t="e">
        <f>SUM(D77:O77)</f>
        <v>#REF!</v>
      </c>
      <c r="D77" s="31" t="e">
        <f>SUM(D71+D75)</f>
        <v>#REF!</v>
      </c>
      <c r="E77" s="31" t="e">
        <f t="shared" ref="E77:O77" si="33">SUM(E71+E75)</f>
        <v>#REF!</v>
      </c>
      <c r="F77" s="31" t="e">
        <f t="shared" si="33"/>
        <v>#REF!</v>
      </c>
      <c r="G77" s="31" t="e">
        <f t="shared" si="33"/>
        <v>#REF!</v>
      </c>
      <c r="H77" s="31" t="e">
        <f t="shared" si="33"/>
        <v>#REF!</v>
      </c>
      <c r="I77" s="31" t="e">
        <f t="shared" si="33"/>
        <v>#REF!</v>
      </c>
      <c r="J77" s="31" t="e">
        <f t="shared" si="33"/>
        <v>#REF!</v>
      </c>
      <c r="K77" s="31" t="e">
        <f t="shared" si="33"/>
        <v>#REF!</v>
      </c>
      <c r="L77" s="31" t="e">
        <f t="shared" si="33"/>
        <v>#REF!</v>
      </c>
      <c r="M77" s="31" t="e">
        <f t="shared" si="33"/>
        <v>#REF!</v>
      </c>
      <c r="N77" s="31" t="e">
        <f t="shared" si="33"/>
        <v>#REF!</v>
      </c>
      <c r="O77" s="31" t="e">
        <f t="shared" si="33"/>
        <v>#REF!</v>
      </c>
      <c r="P77" s="30"/>
      <c r="Q77" s="31">
        <f>SUMIF($D$1:$O$1,1,D77:O77)</f>
        <v>0</v>
      </c>
      <c r="R77" s="31" t="e">
        <f>SUMIF($D$1:$O$1,0,D77:O77)</f>
        <v>#REF!</v>
      </c>
      <c r="S77" s="31" t="e">
        <f>Q77+R77</f>
        <v>#REF!</v>
      </c>
      <c r="T77" s="31"/>
    </row>
    <row r="78" spans="1:21" s="87" customFormat="1" ht="12.75">
      <c r="A78" s="31" t="s">
        <v>44</v>
      </c>
      <c r="B78" s="31" t="s">
        <v>22</v>
      </c>
      <c r="C78" s="32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0"/>
      <c r="Q78" s="31">
        <f>SUMIF($D$1:$O$1,1,D78:O78)</f>
        <v>0</v>
      </c>
      <c r="R78" s="31">
        <f>SUMIF($D$1:$O$1,0,D78:O78)</f>
        <v>0</v>
      </c>
      <c r="S78" s="31">
        <f>Q78+R78</f>
        <v>0</v>
      </c>
      <c r="T78" s="31"/>
    </row>
    <row r="79" spans="1:21" s="87" customFormat="1" ht="12.75">
      <c r="A79" s="31" t="s">
        <v>45</v>
      </c>
      <c r="B79" s="31" t="s">
        <v>46</v>
      </c>
      <c r="C79" s="33"/>
      <c r="D79" s="34" t="str">
        <f>IF(D78=0,"-",(D78-D77)/D77)</f>
        <v>-</v>
      </c>
      <c r="E79" s="34" t="str">
        <f t="shared" ref="E79:N79" si="34">IF(E78=0,"-",(E78-E77)/E77)</f>
        <v>-</v>
      </c>
      <c r="F79" s="34" t="str">
        <f t="shared" si="34"/>
        <v>-</v>
      </c>
      <c r="G79" s="34" t="str">
        <f t="shared" si="34"/>
        <v>-</v>
      </c>
      <c r="H79" s="34" t="str">
        <f t="shared" si="34"/>
        <v>-</v>
      </c>
      <c r="I79" s="34" t="str">
        <f t="shared" si="34"/>
        <v>-</v>
      </c>
      <c r="J79" s="34" t="str">
        <f t="shared" si="34"/>
        <v>-</v>
      </c>
      <c r="K79" s="34" t="str">
        <f t="shared" si="34"/>
        <v>-</v>
      </c>
      <c r="L79" s="34" t="str">
        <f t="shared" si="34"/>
        <v>-</v>
      </c>
      <c r="M79" s="34" t="str">
        <f t="shared" si="34"/>
        <v>-</v>
      </c>
      <c r="N79" s="34" t="str">
        <f t="shared" si="34"/>
        <v>-</v>
      </c>
      <c r="O79" s="34" t="str">
        <f>IF(O78=0,"-",(O78-O77)/O77)</f>
        <v>-</v>
      </c>
      <c r="P79" s="35"/>
      <c r="Q79" s="34"/>
      <c r="R79" s="34"/>
      <c r="S79" s="34"/>
      <c r="T79" s="34"/>
    </row>
    <row r="80" spans="1:21" s="87" customFormat="1" ht="12.75">
      <c r="A80" s="101" t="s">
        <v>47</v>
      </c>
      <c r="B80" s="101" t="s">
        <v>46</v>
      </c>
      <c r="C80" s="34"/>
      <c r="D80" s="34">
        <v>0.03</v>
      </c>
      <c r="E80" s="34">
        <v>0.03</v>
      </c>
      <c r="F80" s="34">
        <v>0.03</v>
      </c>
      <c r="G80" s="34">
        <v>0.03</v>
      </c>
      <c r="H80" s="34">
        <v>0.03</v>
      </c>
      <c r="I80" s="34">
        <v>0.03</v>
      </c>
      <c r="J80" s="34">
        <v>0.03</v>
      </c>
      <c r="K80" s="34">
        <v>0.03</v>
      </c>
      <c r="L80" s="34">
        <v>0.03</v>
      </c>
      <c r="M80" s="34">
        <v>0.03</v>
      </c>
      <c r="N80" s="34">
        <v>0.03</v>
      </c>
      <c r="O80" s="34">
        <v>0.03</v>
      </c>
      <c r="P80" s="35"/>
      <c r="Q80" s="34"/>
      <c r="R80" s="34"/>
      <c r="S80" s="34"/>
      <c r="T80" s="34"/>
    </row>
    <row r="81" spans="1:20" s="92" customFormat="1">
      <c r="A81" s="28"/>
      <c r="B81" s="28"/>
      <c r="C81" s="29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30"/>
      <c r="Q81" s="28"/>
      <c r="R81" s="28"/>
      <c r="S81" s="28"/>
      <c r="T81" s="28"/>
    </row>
    <row r="82" spans="1:20" s="87" customFormat="1" ht="12.75">
      <c r="A82" s="94" t="s">
        <v>44</v>
      </c>
      <c r="B82" s="94" t="s">
        <v>13</v>
      </c>
      <c r="C82" s="95" t="e">
        <f t="shared" ref="C82:O82" si="35">IF(C78=0,C77/C22*1000,+C78/C22*1000)</f>
        <v>#REF!</v>
      </c>
      <c r="D82" s="95" t="e">
        <f t="shared" si="35"/>
        <v>#REF!</v>
      </c>
      <c r="E82" s="95" t="e">
        <f t="shared" si="35"/>
        <v>#REF!</v>
      </c>
      <c r="F82" s="95" t="e">
        <f t="shared" si="35"/>
        <v>#REF!</v>
      </c>
      <c r="G82" s="95" t="e">
        <f t="shared" si="35"/>
        <v>#REF!</v>
      </c>
      <c r="H82" s="95" t="e">
        <f t="shared" si="35"/>
        <v>#REF!</v>
      </c>
      <c r="I82" s="95" t="e">
        <f t="shared" si="35"/>
        <v>#REF!</v>
      </c>
      <c r="J82" s="95" t="e">
        <f t="shared" si="35"/>
        <v>#REF!</v>
      </c>
      <c r="K82" s="95" t="e">
        <f t="shared" si="35"/>
        <v>#REF!</v>
      </c>
      <c r="L82" s="95" t="e">
        <f t="shared" si="35"/>
        <v>#REF!</v>
      </c>
      <c r="M82" s="95" t="e">
        <f t="shared" si="35"/>
        <v>#REF!</v>
      </c>
      <c r="N82" s="95" t="e">
        <f t="shared" si="35"/>
        <v>#REF!</v>
      </c>
      <c r="O82" s="95" t="e">
        <f t="shared" si="35"/>
        <v>#REF!</v>
      </c>
      <c r="P82" s="96"/>
      <c r="Q82" s="95"/>
      <c r="R82" s="95"/>
      <c r="S82" s="95"/>
      <c r="T82" s="95"/>
    </row>
    <row r="84" spans="1:20">
      <c r="A84" s="140" t="e">
        <f>A3</f>
        <v>#REF!</v>
      </c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</row>
    <row r="85" spans="1:20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</row>
    <row r="86" spans="1:20">
      <c r="P86" s="46"/>
    </row>
    <row r="87" spans="1:20">
      <c r="P87" s="46"/>
    </row>
    <row r="126" spans="1:20" ht="14.25" thickBot="1"/>
    <row r="127" spans="1:20" ht="14.25" thickTop="1">
      <c r="A127" s="1" t="s">
        <v>48</v>
      </c>
      <c r="B127" s="2"/>
      <c r="C127" s="3" t="str">
        <f>+C7</f>
        <v>2022</v>
      </c>
      <c r="D127" s="3">
        <f t="shared" ref="D127:O127" si="36">+D7</f>
        <v>44562</v>
      </c>
      <c r="E127" s="3">
        <f t="shared" si="36"/>
        <v>44593</v>
      </c>
      <c r="F127" s="3">
        <f t="shared" si="36"/>
        <v>44621</v>
      </c>
      <c r="G127" s="3">
        <f t="shared" si="36"/>
        <v>44652</v>
      </c>
      <c r="H127" s="3">
        <f t="shared" si="36"/>
        <v>44682</v>
      </c>
      <c r="I127" s="3">
        <f t="shared" si="36"/>
        <v>44713</v>
      </c>
      <c r="J127" s="3">
        <f t="shared" si="36"/>
        <v>44743</v>
      </c>
      <c r="K127" s="3">
        <f t="shared" si="36"/>
        <v>44774</v>
      </c>
      <c r="L127" s="3">
        <f t="shared" si="36"/>
        <v>44805</v>
      </c>
      <c r="M127" s="3">
        <f t="shared" si="36"/>
        <v>44835</v>
      </c>
      <c r="N127" s="3">
        <f t="shared" si="36"/>
        <v>44866</v>
      </c>
      <c r="O127" s="3">
        <f t="shared" si="36"/>
        <v>44896</v>
      </c>
      <c r="P127" s="46"/>
      <c r="Q127" s="36" t="s">
        <v>7</v>
      </c>
      <c r="R127" s="36" t="s">
        <v>8</v>
      </c>
      <c r="S127" s="36" t="s">
        <v>49</v>
      </c>
      <c r="T127" s="36" t="s">
        <v>10</v>
      </c>
    </row>
    <row r="128" spans="1:20">
      <c r="A128" s="14" t="s">
        <v>50</v>
      </c>
      <c r="B128" s="15" t="s">
        <v>51</v>
      </c>
      <c r="C128" s="16">
        <f>SUM(D128:O128)</f>
        <v>157550</v>
      </c>
      <c r="D128" s="37">
        <f t="shared" ref="D128:O129" si="37">D22</f>
        <v>125</v>
      </c>
      <c r="E128" s="37">
        <f t="shared" si="37"/>
        <v>16675</v>
      </c>
      <c r="F128" s="37">
        <f t="shared" si="37"/>
        <v>10528</v>
      </c>
      <c r="G128" s="37">
        <f t="shared" si="37"/>
        <v>3445</v>
      </c>
      <c r="H128" s="37">
        <f t="shared" si="37"/>
        <v>10898</v>
      </c>
      <c r="I128" s="37">
        <f t="shared" si="37"/>
        <v>22654</v>
      </c>
      <c r="J128" s="37">
        <f t="shared" si="37"/>
        <v>25403</v>
      </c>
      <c r="K128" s="37">
        <f t="shared" si="37"/>
        <v>30823</v>
      </c>
      <c r="L128" s="37">
        <f t="shared" si="37"/>
        <v>25380</v>
      </c>
      <c r="M128" s="37">
        <f t="shared" si="37"/>
        <v>5211</v>
      </c>
      <c r="N128" s="37">
        <f t="shared" si="37"/>
        <v>5314</v>
      </c>
      <c r="O128" s="37">
        <f t="shared" si="37"/>
        <v>1094</v>
      </c>
      <c r="P128" s="46"/>
      <c r="Q128" s="38">
        <f t="shared" ref="Q128:S129" si="38">Q22</f>
        <v>0</v>
      </c>
      <c r="R128" s="38">
        <f t="shared" si="38"/>
        <v>157550</v>
      </c>
      <c r="S128" s="38">
        <f t="shared" si="38"/>
        <v>157550</v>
      </c>
      <c r="T128" s="38">
        <f>S190</f>
        <v>0</v>
      </c>
    </row>
    <row r="129" spans="1:21">
      <c r="A129" s="14" t="s">
        <v>52</v>
      </c>
      <c r="B129" s="15" t="s">
        <v>53</v>
      </c>
      <c r="C129" s="16" t="e">
        <f t="shared" ref="C129:C134" si="39">SUM(D129:O129)</f>
        <v>#REF!</v>
      </c>
      <c r="D129" s="37" t="e">
        <f t="shared" si="37"/>
        <v>#REF!</v>
      </c>
      <c r="E129" s="37" t="e">
        <f t="shared" si="37"/>
        <v>#REF!</v>
      </c>
      <c r="F129" s="37" t="e">
        <f t="shared" si="37"/>
        <v>#REF!</v>
      </c>
      <c r="G129" s="37" t="e">
        <f t="shared" si="37"/>
        <v>#REF!</v>
      </c>
      <c r="H129" s="37" t="e">
        <f t="shared" si="37"/>
        <v>#REF!</v>
      </c>
      <c r="I129" s="37" t="e">
        <f t="shared" si="37"/>
        <v>#REF!</v>
      </c>
      <c r="J129" s="37" t="e">
        <f t="shared" si="37"/>
        <v>#REF!</v>
      </c>
      <c r="K129" s="37" t="e">
        <f t="shared" si="37"/>
        <v>#REF!</v>
      </c>
      <c r="L129" s="37" t="e">
        <f t="shared" si="37"/>
        <v>#REF!</v>
      </c>
      <c r="M129" s="37" t="e">
        <f t="shared" si="37"/>
        <v>#REF!</v>
      </c>
      <c r="N129" s="37" t="e">
        <f t="shared" si="37"/>
        <v>#REF!</v>
      </c>
      <c r="O129" s="37" t="e">
        <f t="shared" si="37"/>
        <v>#REF!</v>
      </c>
      <c r="P129" s="46"/>
      <c r="Q129" s="38">
        <f t="shared" si="38"/>
        <v>0</v>
      </c>
      <c r="R129" s="38" t="e">
        <f t="shared" si="38"/>
        <v>#REF!</v>
      </c>
      <c r="S129" s="38" t="e">
        <f t="shared" si="38"/>
        <v>#REF!</v>
      </c>
      <c r="T129" s="38"/>
    </row>
    <row r="130" spans="1:21">
      <c r="A130" s="14" t="s">
        <v>54</v>
      </c>
      <c r="B130" s="15" t="s">
        <v>53</v>
      </c>
      <c r="C130" s="16" t="e">
        <f t="shared" si="39"/>
        <v>#REF!</v>
      </c>
      <c r="D130" s="37" t="e">
        <f t="shared" ref="D130:O130" si="40">D35</f>
        <v>#REF!</v>
      </c>
      <c r="E130" s="37" t="e">
        <f t="shared" si="40"/>
        <v>#REF!</v>
      </c>
      <c r="F130" s="37" t="e">
        <f t="shared" si="40"/>
        <v>#REF!</v>
      </c>
      <c r="G130" s="37" t="e">
        <f t="shared" si="40"/>
        <v>#REF!</v>
      </c>
      <c r="H130" s="37" t="e">
        <f t="shared" si="40"/>
        <v>#REF!</v>
      </c>
      <c r="I130" s="37" t="e">
        <f t="shared" si="40"/>
        <v>#REF!</v>
      </c>
      <c r="J130" s="37" t="e">
        <f t="shared" si="40"/>
        <v>#REF!</v>
      </c>
      <c r="K130" s="37" t="e">
        <f t="shared" si="40"/>
        <v>#REF!</v>
      </c>
      <c r="L130" s="37" t="e">
        <f t="shared" si="40"/>
        <v>#REF!</v>
      </c>
      <c r="M130" s="37" t="e">
        <f t="shared" si="40"/>
        <v>#REF!</v>
      </c>
      <c r="N130" s="37" t="e">
        <f t="shared" si="40"/>
        <v>#REF!</v>
      </c>
      <c r="O130" s="37" t="e">
        <f t="shared" si="40"/>
        <v>#REF!</v>
      </c>
      <c r="P130" s="46"/>
      <c r="Q130" s="38">
        <f>Q35</f>
        <v>0</v>
      </c>
      <c r="R130" s="38" t="e">
        <f>R35</f>
        <v>#REF!</v>
      </c>
      <c r="S130" s="38" t="e">
        <f>S35</f>
        <v>#REF!</v>
      </c>
      <c r="T130" s="38"/>
    </row>
    <row r="131" spans="1:21">
      <c r="A131" s="14" t="s">
        <v>55</v>
      </c>
      <c r="B131" s="15" t="s">
        <v>53</v>
      </c>
      <c r="C131" s="16" t="e">
        <f t="shared" si="39"/>
        <v>#REF!</v>
      </c>
      <c r="D131" s="37" t="e">
        <f>+D57</f>
        <v>#REF!</v>
      </c>
      <c r="E131" s="37" t="e">
        <f t="shared" ref="E131:O131" si="41">+E57</f>
        <v>#REF!</v>
      </c>
      <c r="F131" s="37" t="e">
        <f t="shared" si="41"/>
        <v>#REF!</v>
      </c>
      <c r="G131" s="37" t="e">
        <f t="shared" si="41"/>
        <v>#REF!</v>
      </c>
      <c r="H131" s="37" t="e">
        <f t="shared" si="41"/>
        <v>#REF!</v>
      </c>
      <c r="I131" s="37" t="e">
        <f t="shared" si="41"/>
        <v>#REF!</v>
      </c>
      <c r="J131" s="37" t="e">
        <f t="shared" si="41"/>
        <v>#REF!</v>
      </c>
      <c r="K131" s="37" t="e">
        <f t="shared" si="41"/>
        <v>#REF!</v>
      </c>
      <c r="L131" s="37" t="e">
        <f t="shared" si="41"/>
        <v>#REF!</v>
      </c>
      <c r="M131" s="37" t="e">
        <f t="shared" si="41"/>
        <v>#REF!</v>
      </c>
      <c r="N131" s="37" t="e">
        <f t="shared" si="41"/>
        <v>#REF!</v>
      </c>
      <c r="O131" s="37" t="e">
        <f t="shared" si="41"/>
        <v>#REF!</v>
      </c>
      <c r="P131" s="46"/>
      <c r="Q131" s="38">
        <f>+Q57</f>
        <v>0</v>
      </c>
      <c r="R131" s="38">
        <f>+R57</f>
        <v>0</v>
      </c>
      <c r="S131" s="38">
        <f>+S57</f>
        <v>0</v>
      </c>
      <c r="T131" s="38"/>
    </row>
    <row r="132" spans="1:21">
      <c r="A132" s="14" t="s">
        <v>56</v>
      </c>
      <c r="B132" s="15" t="s">
        <v>53</v>
      </c>
      <c r="C132" s="16">
        <f t="shared" si="39"/>
        <v>47.79</v>
      </c>
      <c r="D132" s="37">
        <f t="shared" ref="D132:O132" si="42">D68</f>
        <v>3.12</v>
      </c>
      <c r="E132" s="37">
        <f t="shared" si="42"/>
        <v>0</v>
      </c>
      <c r="F132" s="37">
        <f t="shared" si="42"/>
        <v>0</v>
      </c>
      <c r="G132" s="37">
        <f t="shared" si="42"/>
        <v>0</v>
      </c>
      <c r="H132" s="37">
        <f t="shared" si="42"/>
        <v>0</v>
      </c>
      <c r="I132" s="37">
        <f t="shared" si="42"/>
        <v>0</v>
      </c>
      <c r="J132" s="37">
        <f t="shared" si="42"/>
        <v>0</v>
      </c>
      <c r="K132" s="37">
        <f t="shared" si="42"/>
        <v>0</v>
      </c>
      <c r="L132" s="37">
        <f t="shared" si="42"/>
        <v>44.67</v>
      </c>
      <c r="M132" s="37">
        <f t="shared" si="42"/>
        <v>0</v>
      </c>
      <c r="N132" s="37">
        <f t="shared" si="42"/>
        <v>0</v>
      </c>
      <c r="O132" s="37">
        <f t="shared" si="42"/>
        <v>0</v>
      </c>
      <c r="P132" s="46"/>
      <c r="Q132" s="38">
        <f>Q68</f>
        <v>0</v>
      </c>
      <c r="R132" s="38">
        <f>R68</f>
        <v>47.79</v>
      </c>
      <c r="S132" s="38">
        <f>S68</f>
        <v>47.79</v>
      </c>
      <c r="T132" s="38"/>
    </row>
    <row r="133" spans="1:21">
      <c r="A133" s="14" t="s">
        <v>57</v>
      </c>
      <c r="B133" s="15" t="s">
        <v>53</v>
      </c>
      <c r="C133" s="16" t="e">
        <f t="shared" si="39"/>
        <v>#REF!</v>
      </c>
      <c r="D133" s="37" t="e">
        <f t="shared" ref="D133:O133" si="43">D70</f>
        <v>#REF!</v>
      </c>
      <c r="E133" s="37" t="e">
        <f t="shared" si="43"/>
        <v>#REF!</v>
      </c>
      <c r="F133" s="37" t="e">
        <f t="shared" si="43"/>
        <v>#REF!</v>
      </c>
      <c r="G133" s="37" t="e">
        <f t="shared" si="43"/>
        <v>#REF!</v>
      </c>
      <c r="H133" s="37" t="e">
        <f t="shared" si="43"/>
        <v>#REF!</v>
      </c>
      <c r="I133" s="37" t="e">
        <f t="shared" si="43"/>
        <v>#REF!</v>
      </c>
      <c r="J133" s="37" t="e">
        <f t="shared" si="43"/>
        <v>#REF!</v>
      </c>
      <c r="K133" s="37" t="e">
        <f t="shared" si="43"/>
        <v>#REF!</v>
      </c>
      <c r="L133" s="37" t="e">
        <f t="shared" si="43"/>
        <v>#REF!</v>
      </c>
      <c r="M133" s="37" t="e">
        <f t="shared" si="43"/>
        <v>#REF!</v>
      </c>
      <c r="N133" s="37" t="e">
        <f t="shared" si="43"/>
        <v>#REF!</v>
      </c>
      <c r="O133" s="37" t="e">
        <f t="shared" si="43"/>
        <v>#REF!</v>
      </c>
      <c r="P133" s="46"/>
      <c r="Q133" s="38">
        <f t="shared" ref="Q133:S134" si="44">Q70</f>
        <v>0</v>
      </c>
      <c r="R133" s="38" t="e">
        <f t="shared" si="44"/>
        <v>#REF!</v>
      </c>
      <c r="S133" s="38" t="e">
        <f t="shared" si="44"/>
        <v>#REF!</v>
      </c>
      <c r="T133" s="38"/>
    </row>
    <row r="134" spans="1:21">
      <c r="A134" s="14" t="s">
        <v>58</v>
      </c>
      <c r="B134" s="15" t="s">
        <v>53</v>
      </c>
      <c r="C134" s="16" t="e">
        <f t="shared" si="39"/>
        <v>#REF!</v>
      </c>
      <c r="D134" s="37" t="e">
        <f>SUM(D129:D133)</f>
        <v>#REF!</v>
      </c>
      <c r="E134" s="37" t="e">
        <f t="shared" ref="E134:O134" si="45">SUM(E129:E133)</f>
        <v>#REF!</v>
      </c>
      <c r="F134" s="37" t="e">
        <f t="shared" si="45"/>
        <v>#REF!</v>
      </c>
      <c r="G134" s="37" t="e">
        <f t="shared" si="45"/>
        <v>#REF!</v>
      </c>
      <c r="H134" s="37" t="e">
        <f t="shared" si="45"/>
        <v>#REF!</v>
      </c>
      <c r="I134" s="37" t="e">
        <f t="shared" si="45"/>
        <v>#REF!</v>
      </c>
      <c r="J134" s="37" t="e">
        <f t="shared" si="45"/>
        <v>#REF!</v>
      </c>
      <c r="K134" s="37" t="e">
        <f t="shared" si="45"/>
        <v>#REF!</v>
      </c>
      <c r="L134" s="37" t="e">
        <f t="shared" si="45"/>
        <v>#REF!</v>
      </c>
      <c r="M134" s="37" t="e">
        <f t="shared" si="45"/>
        <v>#REF!</v>
      </c>
      <c r="N134" s="37" t="e">
        <f t="shared" si="45"/>
        <v>#REF!</v>
      </c>
      <c r="O134" s="37" t="e">
        <f t="shared" si="45"/>
        <v>#REF!</v>
      </c>
      <c r="P134" s="46"/>
      <c r="Q134" s="38">
        <f t="shared" si="44"/>
        <v>0</v>
      </c>
      <c r="R134" s="38" t="e">
        <f t="shared" si="44"/>
        <v>#REF!</v>
      </c>
      <c r="S134" s="38" t="e">
        <f t="shared" si="44"/>
        <v>#REF!</v>
      </c>
      <c r="T134" s="38">
        <f>T71</f>
        <v>0</v>
      </c>
    </row>
    <row r="135" spans="1:21">
      <c r="A135" s="39"/>
      <c r="B135" s="39"/>
      <c r="C135" s="40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92"/>
      <c r="Q135" s="42"/>
      <c r="R135" s="42"/>
      <c r="S135" s="42"/>
      <c r="T135" s="42"/>
      <c r="U135" s="92"/>
    </row>
    <row r="136" spans="1:21">
      <c r="A136" s="39"/>
      <c r="B136" s="39"/>
      <c r="C136" s="40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92"/>
      <c r="Q136" s="42"/>
      <c r="R136" s="42"/>
      <c r="S136" s="42"/>
      <c r="T136" s="42"/>
      <c r="U136" s="92"/>
    </row>
    <row r="137" spans="1:21">
      <c r="O137" s="47"/>
      <c r="P137" s="46"/>
      <c r="Q137" s="102"/>
      <c r="R137" s="102"/>
      <c r="S137" s="102"/>
      <c r="T137" s="102"/>
    </row>
    <row r="138" spans="1:21">
      <c r="A138" s="140" t="e">
        <f>A84</f>
        <v>#REF!</v>
      </c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140"/>
    </row>
    <row r="139" spans="1:21">
      <c r="A139" s="140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</row>
    <row r="140" spans="1:21">
      <c r="P140" s="46"/>
    </row>
    <row r="141" spans="1:21">
      <c r="O141" s="47"/>
      <c r="P141" s="46"/>
      <c r="Q141" s="102"/>
      <c r="R141" s="102"/>
      <c r="S141" s="102"/>
      <c r="T141" s="102"/>
    </row>
    <row r="142" spans="1:21">
      <c r="O142" s="47"/>
      <c r="P142" s="46"/>
      <c r="Q142" s="102"/>
      <c r="R142" s="102"/>
      <c r="S142" s="102"/>
      <c r="T142" s="102"/>
    </row>
    <row r="143" spans="1:21">
      <c r="O143" s="47"/>
      <c r="P143" s="46"/>
      <c r="Q143" s="102"/>
      <c r="R143" s="102"/>
      <c r="S143" s="102"/>
      <c r="T143" s="102"/>
    </row>
    <row r="144" spans="1:21">
      <c r="O144" s="47"/>
      <c r="P144" s="46"/>
      <c r="Q144" s="102"/>
      <c r="R144" s="102"/>
      <c r="S144" s="102"/>
      <c r="T144" s="102"/>
    </row>
    <row r="145" spans="15:20">
      <c r="O145" s="47"/>
      <c r="P145" s="46"/>
      <c r="Q145" s="102"/>
      <c r="R145" s="102"/>
      <c r="S145" s="102"/>
      <c r="T145" s="102"/>
    </row>
    <row r="146" spans="15:20">
      <c r="O146" s="47"/>
      <c r="P146" s="46"/>
      <c r="Q146" s="102"/>
      <c r="R146" s="102"/>
      <c r="S146" s="102"/>
      <c r="T146" s="102"/>
    </row>
    <row r="147" spans="15:20">
      <c r="O147" s="47"/>
      <c r="P147" s="46"/>
      <c r="Q147" s="102"/>
      <c r="R147" s="102"/>
      <c r="S147" s="102"/>
      <c r="T147" s="102"/>
    </row>
    <row r="148" spans="15:20">
      <c r="O148" s="47"/>
      <c r="P148" s="46"/>
      <c r="Q148" s="102"/>
      <c r="R148" s="102"/>
      <c r="S148" s="102"/>
      <c r="T148" s="102"/>
    </row>
    <row r="149" spans="15:20">
      <c r="O149" s="47"/>
      <c r="P149" s="46"/>
      <c r="Q149" s="102"/>
      <c r="R149" s="102"/>
      <c r="S149" s="102"/>
      <c r="T149" s="102"/>
    </row>
    <row r="150" spans="15:20">
      <c r="O150" s="47"/>
      <c r="P150" s="46"/>
      <c r="Q150" s="102"/>
      <c r="R150" s="102"/>
      <c r="S150" s="102"/>
      <c r="T150" s="102"/>
    </row>
    <row r="151" spans="15:20">
      <c r="O151" s="47"/>
      <c r="P151" s="46"/>
      <c r="Q151" s="102"/>
      <c r="R151" s="102"/>
      <c r="S151" s="102"/>
      <c r="T151" s="102"/>
    </row>
    <row r="152" spans="15:20">
      <c r="O152" s="47"/>
      <c r="P152" s="46"/>
      <c r="Q152" s="102"/>
      <c r="R152" s="102"/>
      <c r="S152" s="102"/>
      <c r="T152" s="102"/>
    </row>
    <row r="153" spans="15:20">
      <c r="O153" s="47"/>
      <c r="P153" s="46"/>
      <c r="Q153" s="102"/>
      <c r="R153" s="102"/>
      <c r="S153" s="102"/>
      <c r="T153" s="102"/>
    </row>
    <row r="154" spans="15:20">
      <c r="O154" s="47"/>
      <c r="P154" s="46"/>
      <c r="Q154" s="102"/>
      <c r="R154" s="102"/>
      <c r="S154" s="102"/>
      <c r="T154" s="102"/>
    </row>
    <row r="155" spans="15:20">
      <c r="O155" s="47"/>
      <c r="P155" s="46"/>
      <c r="Q155" s="102"/>
      <c r="R155" s="102"/>
      <c r="S155" s="102"/>
      <c r="T155" s="102"/>
    </row>
    <row r="156" spans="15:20">
      <c r="O156" s="47"/>
      <c r="P156" s="46"/>
      <c r="Q156" s="102"/>
      <c r="R156" s="102"/>
      <c r="S156" s="102"/>
      <c r="T156" s="102"/>
    </row>
    <row r="157" spans="15:20">
      <c r="O157" s="47"/>
      <c r="P157" s="46"/>
      <c r="Q157" s="102"/>
      <c r="R157" s="102"/>
      <c r="S157" s="102"/>
      <c r="T157" s="102"/>
    </row>
    <row r="158" spans="15:20">
      <c r="O158" s="47"/>
      <c r="P158" s="46"/>
      <c r="Q158" s="102"/>
      <c r="R158" s="102"/>
      <c r="S158" s="102"/>
      <c r="T158" s="102"/>
    </row>
    <row r="159" spans="15:20">
      <c r="O159" s="47"/>
      <c r="P159" s="46"/>
      <c r="Q159" s="102"/>
      <c r="R159" s="102"/>
      <c r="S159" s="102"/>
      <c r="T159" s="102"/>
    </row>
    <row r="160" spans="15:20">
      <c r="O160" s="47"/>
      <c r="P160" s="46"/>
      <c r="Q160" s="102"/>
      <c r="R160" s="102"/>
      <c r="S160" s="102"/>
      <c r="T160" s="102"/>
    </row>
    <row r="161" spans="15:20">
      <c r="O161" s="47"/>
      <c r="P161" s="46"/>
      <c r="Q161" s="102"/>
      <c r="R161" s="102"/>
      <c r="S161" s="102"/>
      <c r="T161" s="102"/>
    </row>
    <row r="162" spans="15:20">
      <c r="O162" s="47"/>
      <c r="P162" s="46"/>
      <c r="Q162" s="102"/>
      <c r="R162" s="102"/>
      <c r="S162" s="102"/>
      <c r="T162" s="102"/>
    </row>
    <row r="163" spans="15:20">
      <c r="O163" s="47"/>
      <c r="P163" s="46"/>
      <c r="Q163" s="102"/>
      <c r="R163" s="102"/>
      <c r="S163" s="102"/>
      <c r="T163" s="102"/>
    </row>
    <row r="164" spans="15:20">
      <c r="O164" s="47"/>
      <c r="P164" s="46"/>
      <c r="Q164" s="102"/>
      <c r="R164" s="102"/>
      <c r="S164" s="102"/>
      <c r="T164" s="102"/>
    </row>
    <row r="165" spans="15:20">
      <c r="O165" s="47"/>
      <c r="P165" s="46"/>
      <c r="Q165" s="102"/>
      <c r="R165" s="102"/>
      <c r="S165" s="102"/>
      <c r="T165" s="102"/>
    </row>
    <row r="166" spans="15:20">
      <c r="O166" s="47"/>
      <c r="P166" s="46"/>
      <c r="Q166" s="102"/>
      <c r="R166" s="102"/>
      <c r="S166" s="102"/>
      <c r="T166" s="102"/>
    </row>
    <row r="167" spans="15:20">
      <c r="O167" s="47"/>
      <c r="P167" s="46"/>
      <c r="Q167" s="102"/>
      <c r="R167" s="102"/>
      <c r="S167" s="102"/>
      <c r="T167" s="102"/>
    </row>
    <row r="168" spans="15:20">
      <c r="O168" s="47"/>
      <c r="P168" s="46"/>
      <c r="Q168" s="102"/>
      <c r="R168" s="102"/>
      <c r="S168" s="102"/>
      <c r="T168" s="102"/>
    </row>
    <row r="169" spans="15:20">
      <c r="O169" s="47"/>
      <c r="P169" s="46"/>
      <c r="Q169" s="102"/>
      <c r="R169" s="102"/>
      <c r="S169" s="102"/>
      <c r="T169" s="102"/>
    </row>
    <row r="170" spans="15:20">
      <c r="O170" s="47"/>
      <c r="P170" s="46"/>
      <c r="Q170" s="102"/>
      <c r="R170" s="102"/>
      <c r="S170" s="102"/>
      <c r="T170" s="102"/>
    </row>
    <row r="171" spans="15:20">
      <c r="O171" s="47"/>
      <c r="P171" s="46"/>
      <c r="Q171" s="102"/>
      <c r="R171" s="102"/>
      <c r="S171" s="102"/>
      <c r="T171" s="102"/>
    </row>
    <row r="172" spans="15:20">
      <c r="O172" s="47"/>
      <c r="P172" s="46"/>
      <c r="Q172" s="102"/>
      <c r="R172" s="102"/>
      <c r="S172" s="102"/>
      <c r="T172" s="102"/>
    </row>
    <row r="173" spans="15:20">
      <c r="O173" s="47"/>
      <c r="P173" s="46"/>
      <c r="Q173" s="102"/>
      <c r="R173" s="102"/>
      <c r="S173" s="102"/>
      <c r="T173" s="102"/>
    </row>
    <row r="174" spans="15:20">
      <c r="O174" s="47"/>
      <c r="P174" s="46"/>
      <c r="Q174" s="102"/>
      <c r="R174" s="102"/>
      <c r="S174" s="102"/>
      <c r="T174" s="102"/>
    </row>
    <row r="175" spans="15:20">
      <c r="O175" s="47"/>
      <c r="P175" s="46"/>
      <c r="Q175" s="102"/>
      <c r="R175" s="102"/>
      <c r="S175" s="102"/>
      <c r="T175" s="102"/>
    </row>
    <row r="176" spans="15:20">
      <c r="O176" s="47"/>
      <c r="P176" s="46"/>
      <c r="Q176" s="102"/>
      <c r="R176" s="102"/>
      <c r="S176" s="102"/>
      <c r="T176" s="102"/>
    </row>
    <row r="177" spans="1:20">
      <c r="O177" s="47"/>
      <c r="P177" s="46"/>
      <c r="Q177" s="102"/>
      <c r="R177" s="102"/>
      <c r="S177" s="102"/>
      <c r="T177" s="102"/>
    </row>
    <row r="178" spans="1:20">
      <c r="O178" s="47"/>
      <c r="P178" s="46"/>
      <c r="Q178" s="102"/>
      <c r="R178" s="102"/>
      <c r="S178" s="102"/>
      <c r="T178" s="102"/>
    </row>
    <row r="179" spans="1:20">
      <c r="O179" s="47"/>
      <c r="P179" s="46"/>
      <c r="Q179" s="102"/>
      <c r="R179" s="102"/>
      <c r="S179" s="102"/>
      <c r="T179" s="102"/>
    </row>
    <row r="180" spans="1:20">
      <c r="O180" s="47"/>
      <c r="P180" s="46"/>
      <c r="Q180" s="102"/>
      <c r="R180" s="102"/>
      <c r="S180" s="102"/>
      <c r="T180" s="102"/>
    </row>
    <row r="181" spans="1:20" ht="14.25" thickBot="1">
      <c r="O181" s="47"/>
      <c r="P181" s="46"/>
      <c r="Q181" s="102"/>
      <c r="R181" s="102"/>
      <c r="S181" s="102"/>
      <c r="T181" s="102"/>
    </row>
    <row r="182" spans="1:20" ht="14.25" thickTop="1">
      <c r="A182" s="1" t="s">
        <v>59</v>
      </c>
      <c r="B182" s="2"/>
      <c r="C182" s="3" t="str">
        <f>+C7</f>
        <v>2022</v>
      </c>
      <c r="D182" s="3">
        <f t="shared" ref="D182:O182" si="46">+D7</f>
        <v>44562</v>
      </c>
      <c r="E182" s="3">
        <f t="shared" si="46"/>
        <v>44593</v>
      </c>
      <c r="F182" s="3">
        <f t="shared" si="46"/>
        <v>44621</v>
      </c>
      <c r="G182" s="3">
        <f t="shared" si="46"/>
        <v>44652</v>
      </c>
      <c r="H182" s="3">
        <f t="shared" si="46"/>
        <v>44682</v>
      </c>
      <c r="I182" s="3">
        <f t="shared" si="46"/>
        <v>44713</v>
      </c>
      <c r="J182" s="3">
        <f t="shared" si="46"/>
        <v>44743</v>
      </c>
      <c r="K182" s="3">
        <f t="shared" si="46"/>
        <v>44774</v>
      </c>
      <c r="L182" s="3">
        <f t="shared" si="46"/>
        <v>44805</v>
      </c>
      <c r="M182" s="3">
        <f t="shared" si="46"/>
        <v>44835</v>
      </c>
      <c r="N182" s="3">
        <f t="shared" si="46"/>
        <v>44866</v>
      </c>
      <c r="O182" s="3">
        <f t="shared" si="46"/>
        <v>44896</v>
      </c>
      <c r="P182" s="46"/>
      <c r="Q182" s="36" t="str">
        <f>Q127</f>
        <v>YTD</v>
      </c>
      <c r="R182" s="36" t="str">
        <f>R127</f>
        <v>YTG</v>
      </c>
      <c r="S182" s="36" t="str">
        <f>S127</f>
        <v>Best Estimated</v>
      </c>
      <c r="T182" s="36" t="str">
        <f>T127</f>
        <v>Budget</v>
      </c>
    </row>
    <row r="183" spans="1:20">
      <c r="A183" s="14" t="s">
        <v>52</v>
      </c>
      <c r="B183" s="15" t="s">
        <v>60</v>
      </c>
      <c r="C183" s="43" t="e">
        <f t="shared" ref="C183:O188" si="47">C129/C$128*1000</f>
        <v>#REF!</v>
      </c>
      <c r="D183" s="43" t="e">
        <f t="shared" si="47"/>
        <v>#REF!</v>
      </c>
      <c r="E183" s="43" t="e">
        <f t="shared" si="47"/>
        <v>#REF!</v>
      </c>
      <c r="F183" s="43" t="e">
        <f t="shared" si="47"/>
        <v>#REF!</v>
      </c>
      <c r="G183" s="43" t="e">
        <f t="shared" si="47"/>
        <v>#REF!</v>
      </c>
      <c r="H183" s="43" t="e">
        <f t="shared" si="47"/>
        <v>#REF!</v>
      </c>
      <c r="I183" s="43" t="e">
        <f t="shared" si="47"/>
        <v>#REF!</v>
      </c>
      <c r="J183" s="43" t="e">
        <f t="shared" si="47"/>
        <v>#REF!</v>
      </c>
      <c r="K183" s="43" t="e">
        <f t="shared" si="47"/>
        <v>#REF!</v>
      </c>
      <c r="L183" s="43" t="e">
        <f t="shared" si="47"/>
        <v>#REF!</v>
      </c>
      <c r="M183" s="43" t="e">
        <f t="shared" si="47"/>
        <v>#REF!</v>
      </c>
      <c r="N183" s="43" t="e">
        <f t="shared" si="47"/>
        <v>#REF!</v>
      </c>
      <c r="O183" s="43" t="e">
        <f t="shared" si="47"/>
        <v>#REF!</v>
      </c>
      <c r="P183" s="46"/>
      <c r="Q183" s="43">
        <f t="shared" ref="Q183:Q188" si="48">IF($Q$128=0,0,Q129/Q$128*1000)</f>
        <v>0</v>
      </c>
      <c r="R183" s="43" t="e">
        <f t="shared" ref="R183:S188" si="49">R129/R$128*1000</f>
        <v>#REF!</v>
      </c>
      <c r="S183" s="43" t="e">
        <f t="shared" si="49"/>
        <v>#REF!</v>
      </c>
      <c r="T183" s="43"/>
    </row>
    <row r="184" spans="1:20">
      <c r="A184" s="14" t="s">
        <v>54</v>
      </c>
      <c r="B184" s="15" t="s">
        <v>60</v>
      </c>
      <c r="C184" s="43" t="e">
        <f t="shared" si="47"/>
        <v>#REF!</v>
      </c>
      <c r="D184" s="43" t="e">
        <f t="shared" si="47"/>
        <v>#REF!</v>
      </c>
      <c r="E184" s="43" t="e">
        <f t="shared" si="47"/>
        <v>#REF!</v>
      </c>
      <c r="F184" s="43" t="e">
        <f t="shared" si="47"/>
        <v>#REF!</v>
      </c>
      <c r="G184" s="43" t="e">
        <f t="shared" si="47"/>
        <v>#REF!</v>
      </c>
      <c r="H184" s="43" t="e">
        <f t="shared" si="47"/>
        <v>#REF!</v>
      </c>
      <c r="I184" s="43" t="e">
        <f t="shared" si="47"/>
        <v>#REF!</v>
      </c>
      <c r="J184" s="43" t="e">
        <f t="shared" si="47"/>
        <v>#REF!</v>
      </c>
      <c r="K184" s="43" t="e">
        <f t="shared" si="47"/>
        <v>#REF!</v>
      </c>
      <c r="L184" s="43" t="e">
        <f t="shared" si="47"/>
        <v>#REF!</v>
      </c>
      <c r="M184" s="43" t="e">
        <f t="shared" si="47"/>
        <v>#REF!</v>
      </c>
      <c r="N184" s="43" t="e">
        <f t="shared" si="47"/>
        <v>#REF!</v>
      </c>
      <c r="O184" s="43" t="e">
        <f t="shared" si="47"/>
        <v>#REF!</v>
      </c>
      <c r="P184" s="46"/>
      <c r="Q184" s="43">
        <f t="shared" si="48"/>
        <v>0</v>
      </c>
      <c r="R184" s="43" t="e">
        <f t="shared" si="49"/>
        <v>#REF!</v>
      </c>
      <c r="S184" s="43" t="e">
        <f t="shared" si="49"/>
        <v>#REF!</v>
      </c>
      <c r="T184" s="43"/>
    </row>
    <row r="185" spans="1:20">
      <c r="A185" s="14" t="s">
        <v>55</v>
      </c>
      <c r="B185" s="15" t="s">
        <v>60</v>
      </c>
      <c r="C185" s="43" t="e">
        <f t="shared" si="47"/>
        <v>#REF!</v>
      </c>
      <c r="D185" s="43" t="e">
        <f t="shared" si="47"/>
        <v>#REF!</v>
      </c>
      <c r="E185" s="43" t="e">
        <f t="shared" si="47"/>
        <v>#REF!</v>
      </c>
      <c r="F185" s="43" t="e">
        <f t="shared" si="47"/>
        <v>#REF!</v>
      </c>
      <c r="G185" s="43" t="e">
        <f t="shared" si="47"/>
        <v>#REF!</v>
      </c>
      <c r="H185" s="43" t="e">
        <f t="shared" si="47"/>
        <v>#REF!</v>
      </c>
      <c r="I185" s="43" t="e">
        <f t="shared" si="47"/>
        <v>#REF!</v>
      </c>
      <c r="J185" s="43" t="e">
        <f t="shared" si="47"/>
        <v>#REF!</v>
      </c>
      <c r="K185" s="43" t="e">
        <f t="shared" si="47"/>
        <v>#REF!</v>
      </c>
      <c r="L185" s="43" t="e">
        <f t="shared" si="47"/>
        <v>#REF!</v>
      </c>
      <c r="M185" s="43" t="e">
        <f t="shared" si="47"/>
        <v>#REF!</v>
      </c>
      <c r="N185" s="43" t="e">
        <f t="shared" si="47"/>
        <v>#REF!</v>
      </c>
      <c r="O185" s="43" t="e">
        <f t="shared" si="47"/>
        <v>#REF!</v>
      </c>
      <c r="P185" s="46"/>
      <c r="Q185" s="43">
        <f t="shared" si="48"/>
        <v>0</v>
      </c>
      <c r="R185" s="43">
        <f t="shared" si="49"/>
        <v>0</v>
      </c>
      <c r="S185" s="43">
        <f t="shared" si="49"/>
        <v>0</v>
      </c>
      <c r="T185" s="43"/>
    </row>
    <row r="186" spans="1:20">
      <c r="A186" s="14" t="s">
        <v>56</v>
      </c>
      <c r="B186" s="15" t="s">
        <v>60</v>
      </c>
      <c r="C186" s="43">
        <f t="shared" si="47"/>
        <v>0.30333227546810537</v>
      </c>
      <c r="D186" s="43">
        <f t="shared" si="47"/>
        <v>24.96</v>
      </c>
      <c r="E186" s="43">
        <f t="shared" si="47"/>
        <v>0</v>
      </c>
      <c r="F186" s="43">
        <f t="shared" si="47"/>
        <v>0</v>
      </c>
      <c r="G186" s="43">
        <f t="shared" si="47"/>
        <v>0</v>
      </c>
      <c r="H186" s="43">
        <f t="shared" si="47"/>
        <v>0</v>
      </c>
      <c r="I186" s="43">
        <f t="shared" si="47"/>
        <v>0</v>
      </c>
      <c r="J186" s="43">
        <f t="shared" si="47"/>
        <v>0</v>
      </c>
      <c r="K186" s="43">
        <f t="shared" si="47"/>
        <v>0</v>
      </c>
      <c r="L186" s="43">
        <f t="shared" si="47"/>
        <v>1.7600472813238772</v>
      </c>
      <c r="M186" s="43">
        <f t="shared" si="47"/>
        <v>0</v>
      </c>
      <c r="N186" s="43">
        <f t="shared" si="47"/>
        <v>0</v>
      </c>
      <c r="O186" s="43">
        <f t="shared" si="47"/>
        <v>0</v>
      </c>
      <c r="P186" s="46"/>
      <c r="Q186" s="43">
        <f t="shared" si="48"/>
        <v>0</v>
      </c>
      <c r="R186" s="43">
        <f t="shared" si="49"/>
        <v>0.30333227546810537</v>
      </c>
      <c r="S186" s="43">
        <f t="shared" si="49"/>
        <v>0.30333227546810537</v>
      </c>
      <c r="T186" s="43"/>
    </row>
    <row r="187" spans="1:20">
      <c r="A187" s="14" t="s">
        <v>57</v>
      </c>
      <c r="B187" s="15" t="s">
        <v>60</v>
      </c>
      <c r="C187" s="43" t="e">
        <f t="shared" si="47"/>
        <v>#REF!</v>
      </c>
      <c r="D187" s="43" t="e">
        <f t="shared" si="47"/>
        <v>#REF!</v>
      </c>
      <c r="E187" s="43" t="e">
        <f t="shared" si="47"/>
        <v>#REF!</v>
      </c>
      <c r="F187" s="43" t="e">
        <f t="shared" si="47"/>
        <v>#REF!</v>
      </c>
      <c r="G187" s="43" t="e">
        <f t="shared" si="47"/>
        <v>#REF!</v>
      </c>
      <c r="H187" s="43" t="e">
        <f t="shared" si="47"/>
        <v>#REF!</v>
      </c>
      <c r="I187" s="43" t="e">
        <f t="shared" si="47"/>
        <v>#REF!</v>
      </c>
      <c r="J187" s="43" t="e">
        <f t="shared" si="47"/>
        <v>#REF!</v>
      </c>
      <c r="K187" s="43" t="e">
        <f t="shared" si="47"/>
        <v>#REF!</v>
      </c>
      <c r="L187" s="43" t="e">
        <f t="shared" si="47"/>
        <v>#REF!</v>
      </c>
      <c r="M187" s="43" t="e">
        <f t="shared" si="47"/>
        <v>#REF!</v>
      </c>
      <c r="N187" s="43" t="e">
        <f t="shared" si="47"/>
        <v>#REF!</v>
      </c>
      <c r="O187" s="43" t="e">
        <f t="shared" si="47"/>
        <v>#REF!</v>
      </c>
      <c r="P187" s="46"/>
      <c r="Q187" s="43">
        <f t="shared" si="48"/>
        <v>0</v>
      </c>
      <c r="R187" s="43" t="e">
        <f t="shared" si="49"/>
        <v>#REF!</v>
      </c>
      <c r="S187" s="43" t="e">
        <f t="shared" si="49"/>
        <v>#REF!</v>
      </c>
      <c r="T187" s="43"/>
    </row>
    <row r="188" spans="1:20">
      <c r="A188" s="14" t="s">
        <v>58</v>
      </c>
      <c r="B188" s="15" t="s">
        <v>60</v>
      </c>
      <c r="C188" s="43" t="e">
        <f t="shared" si="47"/>
        <v>#REF!</v>
      </c>
      <c r="D188" s="43" t="e">
        <f t="shared" si="47"/>
        <v>#REF!</v>
      </c>
      <c r="E188" s="43" t="e">
        <f t="shared" si="47"/>
        <v>#REF!</v>
      </c>
      <c r="F188" s="43" t="e">
        <f t="shared" si="47"/>
        <v>#REF!</v>
      </c>
      <c r="G188" s="43" t="e">
        <f t="shared" si="47"/>
        <v>#REF!</v>
      </c>
      <c r="H188" s="43" t="e">
        <f t="shared" si="47"/>
        <v>#REF!</v>
      </c>
      <c r="I188" s="43" t="e">
        <f t="shared" si="47"/>
        <v>#REF!</v>
      </c>
      <c r="J188" s="43" t="e">
        <f t="shared" si="47"/>
        <v>#REF!</v>
      </c>
      <c r="K188" s="43" t="e">
        <f t="shared" si="47"/>
        <v>#REF!</v>
      </c>
      <c r="L188" s="43" t="e">
        <f t="shared" si="47"/>
        <v>#REF!</v>
      </c>
      <c r="M188" s="43" t="e">
        <f t="shared" si="47"/>
        <v>#REF!</v>
      </c>
      <c r="N188" s="43" t="e">
        <f t="shared" si="47"/>
        <v>#REF!</v>
      </c>
      <c r="O188" s="43" t="e">
        <f t="shared" si="47"/>
        <v>#REF!</v>
      </c>
      <c r="P188" s="46"/>
      <c r="Q188" s="43">
        <f t="shared" si="48"/>
        <v>0</v>
      </c>
      <c r="R188" s="43" t="e">
        <f t="shared" si="49"/>
        <v>#REF!</v>
      </c>
      <c r="S188" s="43" t="e">
        <f t="shared" si="49"/>
        <v>#REF!</v>
      </c>
      <c r="T188" s="43" t="e">
        <f>T134/T$128*1000</f>
        <v>#DIV/0!</v>
      </c>
    </row>
    <row r="190" spans="1:20">
      <c r="A190" s="14" t="s">
        <v>61</v>
      </c>
      <c r="B190" s="15" t="s">
        <v>51</v>
      </c>
      <c r="C190" s="16">
        <f>SUM(D190:O190)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Q190" s="37">
        <f>SUMIF($D$1:$O$1,1,D190:O190)</f>
        <v>0</v>
      </c>
      <c r="R190" s="37">
        <f>SUMIF($D$1:$O$1,0,D190:O190)</f>
        <v>0</v>
      </c>
      <c r="S190" s="37">
        <f>Q190+R190</f>
        <v>0</v>
      </c>
      <c r="T190" s="44"/>
    </row>
    <row r="191" spans="1:20">
      <c r="A191" s="45" t="s">
        <v>62</v>
      </c>
      <c r="B191" s="45" t="s">
        <v>46</v>
      </c>
      <c r="C191" s="44" t="e">
        <f t="shared" ref="C191:O191" si="50">C128/C190-1</f>
        <v>#DIV/0!</v>
      </c>
      <c r="D191" s="44" t="e">
        <f t="shared" si="50"/>
        <v>#DIV/0!</v>
      </c>
      <c r="E191" s="44" t="e">
        <f t="shared" si="50"/>
        <v>#DIV/0!</v>
      </c>
      <c r="F191" s="44" t="e">
        <f t="shared" si="50"/>
        <v>#DIV/0!</v>
      </c>
      <c r="G191" s="44" t="e">
        <f t="shared" si="50"/>
        <v>#DIV/0!</v>
      </c>
      <c r="H191" s="44" t="e">
        <f t="shared" si="50"/>
        <v>#DIV/0!</v>
      </c>
      <c r="I191" s="44" t="e">
        <f t="shared" si="50"/>
        <v>#DIV/0!</v>
      </c>
      <c r="J191" s="44" t="e">
        <f t="shared" si="50"/>
        <v>#DIV/0!</v>
      </c>
      <c r="K191" s="44" t="e">
        <f t="shared" si="50"/>
        <v>#DIV/0!</v>
      </c>
      <c r="L191" s="44" t="e">
        <f t="shared" si="50"/>
        <v>#DIV/0!</v>
      </c>
      <c r="M191" s="44" t="e">
        <f t="shared" si="50"/>
        <v>#DIV/0!</v>
      </c>
      <c r="N191" s="44" t="e">
        <f t="shared" si="50"/>
        <v>#DIV/0!</v>
      </c>
      <c r="O191" s="44" t="e">
        <f t="shared" si="50"/>
        <v>#DIV/0!</v>
      </c>
      <c r="Q191" s="44" t="e">
        <f>Q128/Q190-1</f>
        <v>#DIV/0!</v>
      </c>
      <c r="R191" s="44" t="e">
        <f>R128/R190-1</f>
        <v>#DIV/0!</v>
      </c>
      <c r="S191" s="44" t="e">
        <f>S128/S190-1</f>
        <v>#DIV/0!</v>
      </c>
      <c r="T191" s="44"/>
    </row>
    <row r="192" spans="1:20">
      <c r="A192" s="45" t="s">
        <v>63</v>
      </c>
      <c r="B192" s="15" t="s">
        <v>60</v>
      </c>
      <c r="C192" s="43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Q192" s="44"/>
      <c r="R192" s="44"/>
      <c r="S192" s="44"/>
      <c r="T192" s="44"/>
    </row>
    <row r="193" spans="1:20">
      <c r="A193" s="45" t="s">
        <v>62</v>
      </c>
      <c r="B193" s="45" t="s">
        <v>46</v>
      </c>
      <c r="C193" s="44" t="e">
        <f>C188/C192-1</f>
        <v>#REF!</v>
      </c>
      <c r="D193" s="44" t="e">
        <f t="shared" ref="D193:O193" si="51">D188/D192-1</f>
        <v>#REF!</v>
      </c>
      <c r="E193" s="44" t="e">
        <f t="shared" si="51"/>
        <v>#REF!</v>
      </c>
      <c r="F193" s="44" t="e">
        <f t="shared" si="51"/>
        <v>#REF!</v>
      </c>
      <c r="G193" s="44" t="e">
        <f t="shared" si="51"/>
        <v>#REF!</v>
      </c>
      <c r="H193" s="44" t="e">
        <f t="shared" si="51"/>
        <v>#REF!</v>
      </c>
      <c r="I193" s="44" t="e">
        <f t="shared" si="51"/>
        <v>#REF!</v>
      </c>
      <c r="J193" s="44" t="e">
        <f t="shared" si="51"/>
        <v>#REF!</v>
      </c>
      <c r="K193" s="44" t="e">
        <f t="shared" si="51"/>
        <v>#REF!</v>
      </c>
      <c r="L193" s="44" t="e">
        <f t="shared" si="51"/>
        <v>#REF!</v>
      </c>
      <c r="M193" s="44" t="e">
        <f t="shared" si="51"/>
        <v>#REF!</v>
      </c>
      <c r="N193" s="44" t="e">
        <f t="shared" si="51"/>
        <v>#REF!</v>
      </c>
      <c r="O193" s="44" t="e">
        <f t="shared" si="51"/>
        <v>#REF!</v>
      </c>
      <c r="Q193" s="44"/>
      <c r="R193" s="44"/>
      <c r="S193" s="44"/>
      <c r="T193" s="44"/>
    </row>
    <row r="195" spans="1:20">
      <c r="A195" s="103"/>
      <c r="B195" s="104" t="s">
        <v>64</v>
      </c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6"/>
      <c r="Q195" s="105"/>
      <c r="R195" s="105"/>
      <c r="S195" s="107"/>
    </row>
    <row r="196" spans="1:20">
      <c r="A196" s="108"/>
      <c r="B196" s="108"/>
      <c r="S196" s="109"/>
    </row>
    <row r="197" spans="1:20">
      <c r="A197" s="108"/>
      <c r="B197" s="110"/>
      <c r="S197" s="109"/>
    </row>
    <row r="198" spans="1:20">
      <c r="A198" s="108"/>
      <c r="B198" s="108"/>
      <c r="S198" s="109"/>
    </row>
    <row r="199" spans="1:20">
      <c r="A199" s="108"/>
      <c r="B199" s="108"/>
      <c r="S199" s="109"/>
    </row>
    <row r="200" spans="1:20">
      <c r="A200" s="108"/>
      <c r="B200" s="108"/>
      <c r="S200" s="109"/>
    </row>
    <row r="201" spans="1:20">
      <c r="A201" s="108"/>
      <c r="B201" s="108"/>
      <c r="S201" s="109"/>
    </row>
    <row r="202" spans="1:20">
      <c r="B202" s="111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3"/>
      <c r="Q202" s="112"/>
      <c r="R202" s="112"/>
      <c r="S202" s="114"/>
    </row>
    <row r="211" spans="1:15" ht="14.25" thickBot="1"/>
    <row r="212" spans="1:15" ht="14.25" thickTop="1">
      <c r="A212" s="121" t="s">
        <v>73</v>
      </c>
      <c r="B212" s="122"/>
      <c r="C212" s="123" t="str">
        <f>C182</f>
        <v>2022</v>
      </c>
      <c r="D212" s="123">
        <f t="shared" ref="D212:O212" si="52">D182</f>
        <v>44562</v>
      </c>
      <c r="E212" s="123">
        <f t="shared" si="52"/>
        <v>44593</v>
      </c>
      <c r="F212" s="123">
        <f t="shared" si="52"/>
        <v>44621</v>
      </c>
      <c r="G212" s="123">
        <f t="shared" si="52"/>
        <v>44652</v>
      </c>
      <c r="H212" s="123">
        <f t="shared" si="52"/>
        <v>44682</v>
      </c>
      <c r="I212" s="123">
        <f t="shared" si="52"/>
        <v>44713</v>
      </c>
      <c r="J212" s="123">
        <f t="shared" si="52"/>
        <v>44743</v>
      </c>
      <c r="K212" s="123">
        <f t="shared" si="52"/>
        <v>44774</v>
      </c>
      <c r="L212" s="123">
        <f t="shared" si="52"/>
        <v>44805</v>
      </c>
      <c r="M212" s="123">
        <f t="shared" si="52"/>
        <v>44835</v>
      </c>
      <c r="N212" s="123">
        <f t="shared" si="52"/>
        <v>44866</v>
      </c>
      <c r="O212" s="123">
        <f t="shared" si="52"/>
        <v>44896</v>
      </c>
    </row>
    <row r="213" spans="1:15">
      <c r="A213" s="124" t="s">
        <v>12</v>
      </c>
      <c r="B213" s="124" t="s">
        <v>75</v>
      </c>
      <c r="C213" s="125"/>
      <c r="D213" s="125">
        <f>'[2]NAU TRIANGULAR'!D213</f>
        <v>20</v>
      </c>
      <c r="E213" s="125">
        <f>'[2]NAU TRIANGULAR'!E213</f>
        <v>0</v>
      </c>
      <c r="F213" s="125">
        <f>'[2]NAU TRIANGULAR'!F213</f>
        <v>0</v>
      </c>
      <c r="G213" s="125">
        <f>'[2]NAU TRIANGULAR'!G213</f>
        <v>0</v>
      </c>
      <c r="H213" s="125">
        <f>'[2]NAU TRIANGULAR'!H213</f>
        <v>0</v>
      </c>
      <c r="I213" s="125">
        <f>'[2]NAU TRIANGULAR'!I213</f>
        <v>0</v>
      </c>
      <c r="J213" s="125">
        <f>'[2]NAU TRIANGULAR'!J213</f>
        <v>0</v>
      </c>
      <c r="K213" s="125">
        <f>'[2]NAU TRIANGULAR'!K213</f>
        <v>0</v>
      </c>
      <c r="L213" s="125">
        <f>'[2]NAU TRIANGULAR'!L213</f>
        <v>1604</v>
      </c>
      <c r="M213" s="125">
        <f>'[2]NAU TRIANGULAR'!M213</f>
        <v>0</v>
      </c>
      <c r="N213" s="125">
        <f>'[2]NAU TRIANGULAR'!N213</f>
        <v>0</v>
      </c>
      <c r="O213" s="125">
        <f>'[2]NAU TRIANGULAR'!O213</f>
        <v>0</v>
      </c>
    </row>
    <row r="214" spans="1:15">
      <c r="A214" s="124" t="s">
        <v>14</v>
      </c>
      <c r="B214" s="124" t="s">
        <v>75</v>
      </c>
      <c r="C214" s="125"/>
      <c r="D214" s="125">
        <f>'[2]NAU TRIANGULAR'!D214</f>
        <v>58</v>
      </c>
      <c r="E214" s="125">
        <f>'[2]NAU TRIANGULAR'!E214</f>
        <v>0</v>
      </c>
      <c r="F214" s="125">
        <f>'[2]NAU TRIANGULAR'!F214</f>
        <v>0</v>
      </c>
      <c r="G214" s="125">
        <f>'[2]NAU TRIANGULAR'!G214</f>
        <v>0</v>
      </c>
      <c r="H214" s="125">
        <f>'[2]NAU TRIANGULAR'!H214</f>
        <v>0</v>
      </c>
      <c r="I214" s="125">
        <f>'[2]NAU TRIANGULAR'!I214</f>
        <v>0</v>
      </c>
      <c r="J214" s="125">
        <f>'[2]NAU TRIANGULAR'!J214</f>
        <v>0</v>
      </c>
      <c r="K214" s="125">
        <f>'[2]NAU TRIANGULAR'!K214</f>
        <v>5220</v>
      </c>
      <c r="L214" s="125">
        <f>'[2]NAU TRIANGULAR'!L214</f>
        <v>5184</v>
      </c>
      <c r="M214" s="125">
        <f>'[2]NAU TRIANGULAR'!M214</f>
        <v>0</v>
      </c>
      <c r="N214" s="125">
        <f>'[2]NAU TRIANGULAR'!N214</f>
        <v>0</v>
      </c>
      <c r="O214" s="125">
        <f>'[2]NAU TRIANGULAR'!O214</f>
        <v>0</v>
      </c>
    </row>
    <row r="215" spans="1:15" ht="14.25" thickBot="1">
      <c r="A215" s="124" t="s">
        <v>15</v>
      </c>
      <c r="B215" s="124" t="s">
        <v>75</v>
      </c>
      <c r="C215" s="125"/>
      <c r="D215" s="125">
        <f>'[2]NAU TRIANGULAR'!D215</f>
        <v>0</v>
      </c>
      <c r="E215" s="125">
        <f>'[2]NAU TRIANGULAR'!E215</f>
        <v>0</v>
      </c>
      <c r="F215" s="125">
        <f>'[2]NAU TRIANGULAR'!F215</f>
        <v>0</v>
      </c>
      <c r="G215" s="125">
        <f>'[2]NAU TRIANGULAR'!G215</f>
        <v>0</v>
      </c>
      <c r="H215" s="125">
        <f>'[2]NAU TRIANGULAR'!H215</f>
        <v>0</v>
      </c>
      <c r="I215" s="125">
        <f>'[2]NAU TRIANGULAR'!I215</f>
        <v>0</v>
      </c>
      <c r="J215" s="125">
        <f>'[2]NAU TRIANGULAR'!J215</f>
        <v>0</v>
      </c>
      <c r="K215" s="125">
        <f>'[2]NAU TRIANGULAR'!K215</f>
        <v>0</v>
      </c>
      <c r="L215" s="125">
        <f>'[2]NAU TRIANGULAR'!L215</f>
        <v>0</v>
      </c>
      <c r="M215" s="125">
        <f>'[2]NAU TRIANGULAR'!M215</f>
        <v>0</v>
      </c>
      <c r="N215" s="125">
        <f>'[2]NAU TRIANGULAR'!N215</f>
        <v>0</v>
      </c>
      <c r="O215" s="125">
        <f>'[2]NAU TRIANGULAR'!O215</f>
        <v>0</v>
      </c>
    </row>
    <row r="216" spans="1:15" ht="14.25" thickTop="1">
      <c r="A216" s="126" t="s">
        <v>74</v>
      </c>
      <c r="B216" s="126"/>
      <c r="C216" s="126"/>
      <c r="D216" s="126">
        <f>+SUM(D213:D215)</f>
        <v>78</v>
      </c>
      <c r="E216" s="126">
        <f t="shared" ref="E216:O216" si="53">+SUM(E213:E215)</f>
        <v>0</v>
      </c>
      <c r="F216" s="126">
        <f t="shared" si="53"/>
        <v>0</v>
      </c>
      <c r="G216" s="126">
        <f t="shared" si="53"/>
        <v>0</v>
      </c>
      <c r="H216" s="126">
        <f t="shared" si="53"/>
        <v>0</v>
      </c>
      <c r="I216" s="126">
        <f t="shared" si="53"/>
        <v>0</v>
      </c>
      <c r="J216" s="126">
        <f t="shared" si="53"/>
        <v>0</v>
      </c>
      <c r="K216" s="126">
        <f t="shared" si="53"/>
        <v>5220</v>
      </c>
      <c r="L216" s="126">
        <f t="shared" si="53"/>
        <v>6788</v>
      </c>
      <c r="M216" s="126">
        <f t="shared" si="53"/>
        <v>0</v>
      </c>
      <c r="N216" s="126">
        <f t="shared" si="53"/>
        <v>0</v>
      </c>
      <c r="O216" s="126">
        <f t="shared" si="53"/>
        <v>0</v>
      </c>
    </row>
  </sheetData>
  <mergeCells count="3">
    <mergeCell ref="A3:T4"/>
    <mergeCell ref="A84:T85"/>
    <mergeCell ref="A138:T139"/>
  </mergeCells>
  <conditionalFormatting sqref="C191:O191 C193:O193">
    <cfRule type="cellIs" dxfId="20" priority="9" operator="greaterThan">
      <formula>0</formula>
    </cfRule>
    <cfRule type="cellIs" dxfId="19" priority="10" operator="lessThan">
      <formula>0</formula>
    </cfRule>
  </conditionalFormatting>
  <conditionalFormatting sqref="D7:O7">
    <cfRule type="expression" dxfId="18" priority="1">
      <formula>IF(D$1=1,TRUE)</formula>
    </cfRule>
  </conditionalFormatting>
  <conditionalFormatting sqref="Q191:S193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T190:T193">
    <cfRule type="cellIs" dxfId="15" priority="5" operator="lessThan">
      <formula>0</formula>
    </cfRule>
    <cfRule type="cellIs" dxfId="14" priority="6" operator="greaterThan">
      <formula>0</formula>
    </cfRule>
  </conditionalFormatting>
  <pageMargins left="0" right="0" top="0" bottom="0" header="0" footer="0"/>
  <pageSetup paperSize="9" scale="20" orientation="landscape" horizontalDpi="4294967292" verticalDpi="429496729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5254F-E40C-45CF-8F7A-6B1EA50A3D52}">
  <sheetPr codeName="Hoja15">
    <tabColor theme="3" tint="-0.249977111117893"/>
  </sheetPr>
  <dimension ref="A1:M82"/>
  <sheetViews>
    <sheetView tabSelected="1" workbookViewId="0">
      <selection activeCell="F26" sqref="F26"/>
    </sheetView>
  </sheetViews>
  <sheetFormatPr defaultColWidth="10.85546875" defaultRowHeight="12.75"/>
  <cols>
    <col min="2" max="2" width="39.5703125" bestFit="1" customWidth="1"/>
    <col min="4" max="4" width="20" customWidth="1"/>
    <col min="5" max="5" width="29.140625" customWidth="1"/>
    <col min="6" max="6" width="67.85546875" bestFit="1" customWidth="1"/>
  </cols>
  <sheetData>
    <row r="1" spans="1:13">
      <c r="A1" s="148"/>
      <c r="B1" s="148"/>
      <c r="C1" s="148"/>
      <c r="D1" s="148"/>
      <c r="E1" s="149"/>
      <c r="F1" s="148"/>
      <c r="G1" s="144"/>
      <c r="H1" s="145" t="s">
        <v>94</v>
      </c>
      <c r="I1" s="145"/>
      <c r="J1" s="145"/>
      <c r="K1" s="145"/>
      <c r="L1" s="145"/>
      <c r="M1" s="145"/>
    </row>
    <row r="2" spans="1:13" ht="15.75" customHeight="1" thickBot="1">
      <c r="A2" s="146" t="s">
        <v>327</v>
      </c>
      <c r="B2" s="146" t="s">
        <v>324</v>
      </c>
      <c r="C2" s="146" t="s">
        <v>95</v>
      </c>
      <c r="D2" s="146" t="s">
        <v>80</v>
      </c>
      <c r="E2" s="146" t="s">
        <v>96</v>
      </c>
      <c r="F2" s="146" t="s">
        <v>325</v>
      </c>
      <c r="G2" s="146" t="s">
        <v>326</v>
      </c>
      <c r="H2" s="147" t="s">
        <v>12</v>
      </c>
      <c r="I2" s="147" t="s">
        <v>14</v>
      </c>
      <c r="J2" s="147" t="s">
        <v>15</v>
      </c>
      <c r="K2" s="147" t="s">
        <v>16</v>
      </c>
      <c r="L2" s="147" t="s">
        <v>17</v>
      </c>
      <c r="M2" s="147" t="s">
        <v>18</v>
      </c>
    </row>
    <row r="3" spans="1:13" ht="11.25" customHeight="1">
      <c r="A3" s="142">
        <v>1</v>
      </c>
      <c r="B3" s="162" t="s">
        <v>97</v>
      </c>
      <c r="C3" s="163" t="s">
        <v>82</v>
      </c>
      <c r="D3" s="163" t="s">
        <v>88</v>
      </c>
      <c r="E3" s="164" t="s">
        <v>98</v>
      </c>
      <c r="F3" s="165" t="s">
        <v>99</v>
      </c>
      <c r="G3" s="166" t="s">
        <v>77</v>
      </c>
      <c r="H3" s="193">
        <v>150</v>
      </c>
      <c r="I3" s="193">
        <v>150</v>
      </c>
      <c r="J3" s="193">
        <v>150</v>
      </c>
      <c r="K3" s="193">
        <v>150</v>
      </c>
      <c r="L3" s="193">
        <v>150</v>
      </c>
      <c r="M3" s="194">
        <v>260</v>
      </c>
    </row>
    <row r="4" spans="1:13" ht="11.25" customHeight="1">
      <c r="A4" s="142">
        <v>1</v>
      </c>
      <c r="B4" s="167" t="s">
        <v>97</v>
      </c>
      <c r="C4" s="132" t="s">
        <v>82</v>
      </c>
      <c r="D4" s="132" t="s">
        <v>85</v>
      </c>
      <c r="E4" s="129" t="s">
        <v>100</v>
      </c>
      <c r="F4" s="133" t="s">
        <v>101</v>
      </c>
      <c r="G4" s="134" t="s">
        <v>77</v>
      </c>
      <c r="H4" s="195">
        <v>52</v>
      </c>
      <c r="I4" s="195">
        <v>52</v>
      </c>
      <c r="J4" s="195">
        <v>52</v>
      </c>
      <c r="K4" s="195">
        <v>52</v>
      </c>
      <c r="L4" s="195">
        <v>52</v>
      </c>
      <c r="M4" s="196">
        <v>131</v>
      </c>
    </row>
    <row r="5" spans="1:13" ht="11.25" customHeight="1">
      <c r="A5" s="142">
        <v>1</v>
      </c>
      <c r="B5" s="168" t="s">
        <v>97</v>
      </c>
      <c r="C5" s="128" t="s">
        <v>82</v>
      </c>
      <c r="D5" s="128" t="s">
        <v>87</v>
      </c>
      <c r="E5" s="129" t="s">
        <v>102</v>
      </c>
      <c r="F5" s="130" t="s">
        <v>103</v>
      </c>
      <c r="G5" s="131" t="s">
        <v>77</v>
      </c>
      <c r="H5" s="195">
        <v>144</v>
      </c>
      <c r="I5" s="195">
        <v>144</v>
      </c>
      <c r="J5" s="195">
        <v>144</v>
      </c>
      <c r="K5" s="195">
        <v>144</v>
      </c>
      <c r="L5" s="195">
        <v>144</v>
      </c>
      <c r="M5" s="196">
        <v>250</v>
      </c>
    </row>
    <row r="6" spans="1:13" ht="11.25" customHeight="1">
      <c r="A6" s="142">
        <v>1</v>
      </c>
      <c r="B6" s="168" t="s">
        <v>97</v>
      </c>
      <c r="C6" s="128" t="s">
        <v>82</v>
      </c>
      <c r="D6" s="128" t="s">
        <v>81</v>
      </c>
      <c r="E6" s="129" t="s">
        <v>104</v>
      </c>
      <c r="F6" s="130" t="s">
        <v>105</v>
      </c>
      <c r="G6" s="131" t="s">
        <v>77</v>
      </c>
      <c r="H6" s="195">
        <v>700</v>
      </c>
      <c r="I6" s="195">
        <v>700</v>
      </c>
      <c r="J6" s="195">
        <v>700</v>
      </c>
      <c r="K6" s="195">
        <v>700</v>
      </c>
      <c r="L6" s="195">
        <v>700</v>
      </c>
      <c r="M6" s="196">
        <v>800</v>
      </c>
    </row>
    <row r="7" spans="1:13" ht="11.25" customHeight="1">
      <c r="A7" s="142">
        <v>1</v>
      </c>
      <c r="B7" s="168" t="s">
        <v>97</v>
      </c>
      <c r="C7" s="128" t="s">
        <v>82</v>
      </c>
      <c r="D7" s="128" t="s">
        <v>89</v>
      </c>
      <c r="E7" s="129" t="s">
        <v>106</v>
      </c>
      <c r="F7" s="130" t="s">
        <v>107</v>
      </c>
      <c r="G7" s="131" t="s">
        <v>77</v>
      </c>
      <c r="H7" s="195">
        <v>142</v>
      </c>
      <c r="I7" s="195">
        <v>142</v>
      </c>
      <c r="J7" s="195">
        <v>142</v>
      </c>
      <c r="K7" s="195">
        <v>142</v>
      </c>
      <c r="L7" s="195">
        <v>142</v>
      </c>
      <c r="M7" s="196">
        <v>195</v>
      </c>
    </row>
    <row r="8" spans="1:13" ht="11.25" customHeight="1">
      <c r="A8" s="142">
        <v>1</v>
      </c>
      <c r="B8" s="168" t="s">
        <v>97</v>
      </c>
      <c r="C8" s="128" t="s">
        <v>82</v>
      </c>
      <c r="D8" s="128" t="s">
        <v>93</v>
      </c>
      <c r="E8" s="129" t="s">
        <v>108</v>
      </c>
      <c r="F8" s="130" t="s">
        <v>109</v>
      </c>
      <c r="G8" s="131" t="s">
        <v>77</v>
      </c>
      <c r="H8" s="195">
        <v>300</v>
      </c>
      <c r="I8" s="195">
        <v>300</v>
      </c>
      <c r="J8" s="195">
        <v>300</v>
      </c>
      <c r="K8" s="195">
        <v>300</v>
      </c>
      <c r="L8" s="195">
        <v>300</v>
      </c>
      <c r="M8" s="196">
        <v>700</v>
      </c>
    </row>
    <row r="9" spans="1:13" ht="11.25" customHeight="1">
      <c r="A9" s="142">
        <v>1</v>
      </c>
      <c r="B9" s="168" t="s">
        <v>97</v>
      </c>
      <c r="C9" s="128" t="s">
        <v>82</v>
      </c>
      <c r="D9" s="128" t="s">
        <v>86</v>
      </c>
      <c r="E9" s="129" t="s">
        <v>110</v>
      </c>
      <c r="F9" s="130" t="s">
        <v>111</v>
      </c>
      <c r="G9" s="131" t="s">
        <v>77</v>
      </c>
      <c r="H9" s="195">
        <v>695</v>
      </c>
      <c r="I9" s="195">
        <v>710</v>
      </c>
      <c r="J9" s="195">
        <v>710</v>
      </c>
      <c r="K9" s="195">
        <v>710</v>
      </c>
      <c r="L9" s="195">
        <v>710</v>
      </c>
      <c r="M9" s="196">
        <v>1050</v>
      </c>
    </row>
    <row r="10" spans="1:13" ht="11.25" customHeight="1">
      <c r="A10" s="142">
        <v>1</v>
      </c>
      <c r="B10" s="168" t="s">
        <v>97</v>
      </c>
      <c r="C10" s="128" t="s">
        <v>82</v>
      </c>
      <c r="D10" s="128" t="s">
        <v>83</v>
      </c>
      <c r="E10" s="129" t="s">
        <v>112</v>
      </c>
      <c r="F10" s="130" t="s">
        <v>113</v>
      </c>
      <c r="G10" s="131" t="s">
        <v>77</v>
      </c>
      <c r="H10" s="195">
        <v>680</v>
      </c>
      <c r="I10" s="195">
        <v>680</v>
      </c>
      <c r="J10" s="195">
        <v>680</v>
      </c>
      <c r="K10" s="195">
        <v>680</v>
      </c>
      <c r="L10" s="195">
        <v>680</v>
      </c>
      <c r="M10" s="196">
        <v>750</v>
      </c>
    </row>
    <row r="11" spans="1:13" ht="11.25" customHeight="1">
      <c r="A11" s="142">
        <v>1</v>
      </c>
      <c r="B11" s="169" t="s">
        <v>97</v>
      </c>
      <c r="C11" s="128" t="s">
        <v>82</v>
      </c>
      <c r="D11" s="128" t="s">
        <v>92</v>
      </c>
      <c r="E11" s="129" t="s">
        <v>114</v>
      </c>
      <c r="F11" s="130" t="s">
        <v>115</v>
      </c>
      <c r="G11" s="131" t="s">
        <v>77</v>
      </c>
      <c r="H11" s="195">
        <v>62</v>
      </c>
      <c r="I11" s="195">
        <v>62</v>
      </c>
      <c r="J11" s="195">
        <v>62</v>
      </c>
      <c r="K11" s="195">
        <v>62</v>
      </c>
      <c r="L11" s="195">
        <v>62</v>
      </c>
      <c r="M11" s="196">
        <v>261</v>
      </c>
    </row>
    <row r="12" spans="1:13" ht="11.25" customHeight="1">
      <c r="A12" s="142">
        <v>1</v>
      </c>
      <c r="B12" s="168" t="s">
        <v>97</v>
      </c>
      <c r="C12" s="128" t="s">
        <v>82</v>
      </c>
      <c r="D12" s="128" t="s">
        <v>90</v>
      </c>
      <c r="E12" s="129" t="s">
        <v>116</v>
      </c>
      <c r="F12" s="130" t="s">
        <v>117</v>
      </c>
      <c r="G12" s="131" t="s">
        <v>77</v>
      </c>
      <c r="H12" s="195">
        <v>238</v>
      </c>
      <c r="I12" s="195">
        <v>238</v>
      </c>
      <c r="J12" s="195">
        <v>238</v>
      </c>
      <c r="K12" s="195">
        <v>238</v>
      </c>
      <c r="L12" s="195">
        <v>238</v>
      </c>
      <c r="M12" s="196">
        <v>238</v>
      </c>
    </row>
    <row r="13" spans="1:13" ht="11.25" customHeight="1">
      <c r="A13" s="142">
        <v>1</v>
      </c>
      <c r="B13" s="168" t="s">
        <v>97</v>
      </c>
      <c r="C13" s="128" t="s">
        <v>82</v>
      </c>
      <c r="D13" s="128" t="s">
        <v>91</v>
      </c>
      <c r="E13" s="129" t="s">
        <v>118</v>
      </c>
      <c r="F13" s="130" t="s">
        <v>119</v>
      </c>
      <c r="G13" s="131" t="s">
        <v>77</v>
      </c>
      <c r="H13" s="195">
        <v>136</v>
      </c>
      <c r="I13" s="195">
        <v>136</v>
      </c>
      <c r="J13" s="195">
        <v>136</v>
      </c>
      <c r="K13" s="195">
        <v>136</v>
      </c>
      <c r="L13" s="195">
        <v>136</v>
      </c>
      <c r="M13" s="196">
        <v>171</v>
      </c>
    </row>
    <row r="14" spans="1:13" ht="11.25" customHeight="1" thickBot="1">
      <c r="A14" s="143">
        <v>1</v>
      </c>
      <c r="B14" s="170" t="s">
        <v>97</v>
      </c>
      <c r="C14" s="171" t="s">
        <v>82</v>
      </c>
      <c r="D14" s="171" t="s">
        <v>84</v>
      </c>
      <c r="E14" s="172" t="s">
        <v>120</v>
      </c>
      <c r="F14" s="173" t="s">
        <v>121</v>
      </c>
      <c r="G14" s="174" t="s">
        <v>77</v>
      </c>
      <c r="H14" s="197">
        <v>112</v>
      </c>
      <c r="I14" s="197">
        <v>116</v>
      </c>
      <c r="J14" s="197">
        <v>116</v>
      </c>
      <c r="K14" s="197">
        <v>116</v>
      </c>
      <c r="L14" s="197">
        <v>116</v>
      </c>
      <c r="M14" s="198">
        <v>200</v>
      </c>
    </row>
    <row r="15" spans="1:13" ht="11.25" customHeight="1">
      <c r="A15" s="141">
        <v>2</v>
      </c>
      <c r="B15" s="162" t="s">
        <v>97</v>
      </c>
      <c r="C15" s="163" t="s">
        <v>82</v>
      </c>
      <c r="D15" s="163" t="s">
        <v>122</v>
      </c>
      <c r="E15" s="164" t="s">
        <v>123</v>
      </c>
      <c r="F15" s="165" t="s">
        <v>124</v>
      </c>
      <c r="G15" s="166" t="s">
        <v>78</v>
      </c>
      <c r="H15" s="193">
        <v>86</v>
      </c>
      <c r="I15" s="193">
        <v>86</v>
      </c>
      <c r="J15" s="193">
        <v>86</v>
      </c>
      <c r="K15" s="193">
        <v>86</v>
      </c>
      <c r="L15" s="193">
        <v>86</v>
      </c>
      <c r="M15" s="194">
        <v>86</v>
      </c>
    </row>
    <row r="16" spans="1:13" ht="11.25" customHeight="1">
      <c r="A16" s="142">
        <v>2</v>
      </c>
      <c r="B16" s="168" t="s">
        <v>97</v>
      </c>
      <c r="C16" s="128" t="s">
        <v>82</v>
      </c>
      <c r="D16" s="128" t="s">
        <v>125</v>
      </c>
      <c r="E16" s="129" t="s">
        <v>126</v>
      </c>
      <c r="F16" s="130" t="s">
        <v>127</v>
      </c>
      <c r="G16" s="131" t="s">
        <v>78</v>
      </c>
      <c r="H16" s="195">
        <v>80</v>
      </c>
      <c r="I16" s="195">
        <v>80</v>
      </c>
      <c r="J16" s="195">
        <v>80</v>
      </c>
      <c r="K16" s="195">
        <v>80</v>
      </c>
      <c r="L16" s="195">
        <v>80</v>
      </c>
      <c r="M16" s="196">
        <v>80</v>
      </c>
    </row>
    <row r="17" spans="1:13" ht="11.25" customHeight="1">
      <c r="A17" s="142">
        <v>2</v>
      </c>
      <c r="B17" s="168" t="s">
        <v>97</v>
      </c>
      <c r="C17" s="128" t="s">
        <v>82</v>
      </c>
      <c r="D17" s="128" t="s">
        <v>128</v>
      </c>
      <c r="E17" s="129" t="s">
        <v>129</v>
      </c>
      <c r="F17" s="130" t="s">
        <v>130</v>
      </c>
      <c r="G17" s="131" t="s">
        <v>78</v>
      </c>
      <c r="H17" s="195">
        <v>72</v>
      </c>
      <c r="I17" s="195">
        <v>72</v>
      </c>
      <c r="J17" s="195">
        <v>72</v>
      </c>
      <c r="K17" s="195">
        <v>72</v>
      </c>
      <c r="L17" s="195">
        <v>72</v>
      </c>
      <c r="M17" s="196">
        <v>80</v>
      </c>
    </row>
    <row r="18" spans="1:13" ht="11.25" customHeight="1">
      <c r="A18" s="158">
        <v>2</v>
      </c>
      <c r="B18" s="175" t="s">
        <v>97</v>
      </c>
      <c r="C18" s="135" t="s">
        <v>82</v>
      </c>
      <c r="D18" s="135" t="s">
        <v>131</v>
      </c>
      <c r="E18" s="129" t="s">
        <v>132</v>
      </c>
      <c r="F18" s="136" t="s">
        <v>133</v>
      </c>
      <c r="G18" s="137" t="s">
        <v>78</v>
      </c>
      <c r="H18" s="195">
        <v>17.321000000000002</v>
      </c>
      <c r="I18" s="195">
        <v>17.321000000000002</v>
      </c>
      <c r="J18" s="195">
        <v>17.321000000000002</v>
      </c>
      <c r="K18" s="195">
        <v>17.321000000000002</v>
      </c>
      <c r="L18" s="195">
        <v>17.321000000000002</v>
      </c>
      <c r="M18" s="196">
        <v>17.321000000000002</v>
      </c>
    </row>
    <row r="19" spans="1:13" ht="11.25" customHeight="1">
      <c r="A19" s="158">
        <v>2</v>
      </c>
      <c r="B19" s="175" t="s">
        <v>97</v>
      </c>
      <c r="C19" s="135" t="s">
        <v>82</v>
      </c>
      <c r="D19" s="135" t="s">
        <v>134</v>
      </c>
      <c r="E19" s="129" t="s">
        <v>135</v>
      </c>
      <c r="F19" s="136" t="s">
        <v>136</v>
      </c>
      <c r="G19" s="137" t="s">
        <v>78</v>
      </c>
      <c r="H19" s="195">
        <v>17.321000000000002</v>
      </c>
      <c r="I19" s="195">
        <v>17.321000000000002</v>
      </c>
      <c r="J19" s="195">
        <v>17.321000000000002</v>
      </c>
      <c r="K19" s="195">
        <v>17.321000000000002</v>
      </c>
      <c r="L19" s="195">
        <v>17.321000000000002</v>
      </c>
      <c r="M19" s="196">
        <v>17.321000000000002</v>
      </c>
    </row>
    <row r="20" spans="1:13" ht="11.25" customHeight="1">
      <c r="A20" s="142">
        <v>2</v>
      </c>
      <c r="B20" s="168" t="s">
        <v>97</v>
      </c>
      <c r="C20" s="128" t="s">
        <v>82</v>
      </c>
      <c r="D20" s="128" t="s">
        <v>137</v>
      </c>
      <c r="E20" s="129" t="s">
        <v>138</v>
      </c>
      <c r="F20" s="130" t="s">
        <v>139</v>
      </c>
      <c r="G20" s="131" t="s">
        <v>78</v>
      </c>
      <c r="H20" s="195">
        <v>17.321000000000002</v>
      </c>
      <c r="I20" s="195">
        <v>17.321000000000002</v>
      </c>
      <c r="J20" s="195">
        <v>17.321000000000002</v>
      </c>
      <c r="K20" s="195">
        <v>17.321000000000002</v>
      </c>
      <c r="L20" s="195">
        <v>17.321000000000002</v>
      </c>
      <c r="M20" s="196">
        <v>17.321000000000002</v>
      </c>
    </row>
    <row r="21" spans="1:13" ht="11.25" customHeight="1">
      <c r="A21" s="142">
        <v>2</v>
      </c>
      <c r="B21" s="168" t="s">
        <v>97</v>
      </c>
      <c r="C21" s="128" t="s">
        <v>82</v>
      </c>
      <c r="D21" s="128" t="s">
        <v>140</v>
      </c>
      <c r="E21" s="129" t="s">
        <v>141</v>
      </c>
      <c r="F21" s="130" t="s">
        <v>142</v>
      </c>
      <c r="G21" s="131" t="s">
        <v>78</v>
      </c>
      <c r="H21" s="195">
        <v>17.321000000000002</v>
      </c>
      <c r="I21" s="195">
        <v>17.321000000000002</v>
      </c>
      <c r="J21" s="195">
        <v>17.321000000000002</v>
      </c>
      <c r="K21" s="195">
        <v>17.321000000000002</v>
      </c>
      <c r="L21" s="195">
        <v>17.321000000000002</v>
      </c>
      <c r="M21" s="196">
        <v>17.321000000000002</v>
      </c>
    </row>
    <row r="22" spans="1:13" ht="11.25" customHeight="1">
      <c r="A22" s="142">
        <v>2</v>
      </c>
      <c r="B22" s="168" t="s">
        <v>97</v>
      </c>
      <c r="C22" s="128" t="s">
        <v>82</v>
      </c>
      <c r="D22" s="128" t="s">
        <v>143</v>
      </c>
      <c r="E22" s="129" t="s">
        <v>144</v>
      </c>
      <c r="F22" s="130" t="s">
        <v>145</v>
      </c>
      <c r="G22" s="131" t="s">
        <v>78</v>
      </c>
      <c r="H22" s="195">
        <v>31.5</v>
      </c>
      <c r="I22" s="195">
        <v>31.5</v>
      </c>
      <c r="J22" s="195">
        <v>31.5</v>
      </c>
      <c r="K22" s="195">
        <v>31.5</v>
      </c>
      <c r="L22" s="195">
        <v>31.5</v>
      </c>
      <c r="M22" s="196">
        <v>31.5</v>
      </c>
    </row>
    <row r="23" spans="1:13" ht="11.25" customHeight="1">
      <c r="A23" s="142">
        <v>2</v>
      </c>
      <c r="B23" s="168" t="s">
        <v>97</v>
      </c>
      <c r="C23" s="128" t="s">
        <v>82</v>
      </c>
      <c r="D23" s="128" t="s">
        <v>146</v>
      </c>
      <c r="E23" s="129" t="s">
        <v>147</v>
      </c>
      <c r="F23" s="130" t="s">
        <v>148</v>
      </c>
      <c r="G23" s="131" t="s">
        <v>78</v>
      </c>
      <c r="H23" s="195">
        <v>25</v>
      </c>
      <c r="I23" s="195">
        <v>25</v>
      </c>
      <c r="J23" s="195">
        <v>25</v>
      </c>
      <c r="K23" s="195">
        <v>25</v>
      </c>
      <c r="L23" s="195">
        <v>25</v>
      </c>
      <c r="M23" s="196">
        <v>25</v>
      </c>
    </row>
    <row r="24" spans="1:13" ht="11.25" customHeight="1">
      <c r="A24" s="142">
        <v>2</v>
      </c>
      <c r="B24" s="168" t="s">
        <v>97</v>
      </c>
      <c r="C24" s="128" t="s">
        <v>82</v>
      </c>
      <c r="D24" s="128" t="s">
        <v>149</v>
      </c>
      <c r="E24" s="129" t="s">
        <v>150</v>
      </c>
      <c r="F24" s="130" t="s">
        <v>151</v>
      </c>
      <c r="G24" s="131" t="s">
        <v>78</v>
      </c>
      <c r="H24" s="195">
        <v>20</v>
      </c>
      <c r="I24" s="195">
        <v>20</v>
      </c>
      <c r="J24" s="195">
        <v>20</v>
      </c>
      <c r="K24" s="195">
        <v>20</v>
      </c>
      <c r="L24" s="195">
        <v>20</v>
      </c>
      <c r="M24" s="196">
        <v>20</v>
      </c>
    </row>
    <row r="25" spans="1:13" ht="11.25" customHeight="1">
      <c r="A25" s="142">
        <v>2</v>
      </c>
      <c r="B25" s="168" t="s">
        <v>97</v>
      </c>
      <c r="C25" s="128" t="s">
        <v>82</v>
      </c>
      <c r="D25" s="128" t="s">
        <v>152</v>
      </c>
      <c r="E25" s="129" t="s">
        <v>153</v>
      </c>
      <c r="F25" s="130" t="s">
        <v>154</v>
      </c>
      <c r="G25" s="131" t="s">
        <v>78</v>
      </c>
      <c r="H25" s="195">
        <v>20</v>
      </c>
      <c r="I25" s="195">
        <v>20</v>
      </c>
      <c r="J25" s="195">
        <v>20</v>
      </c>
      <c r="K25" s="195">
        <v>20</v>
      </c>
      <c r="L25" s="195">
        <v>20</v>
      </c>
      <c r="M25" s="196">
        <v>40</v>
      </c>
    </row>
    <row r="26" spans="1:13" ht="11.25" customHeight="1">
      <c r="A26" s="142">
        <v>2</v>
      </c>
      <c r="B26" s="168" t="s">
        <v>97</v>
      </c>
      <c r="C26" s="128" t="s">
        <v>82</v>
      </c>
      <c r="D26" s="128" t="s">
        <v>155</v>
      </c>
      <c r="E26" s="129" t="s">
        <v>156</v>
      </c>
      <c r="F26" s="130" t="s">
        <v>157</v>
      </c>
      <c r="G26" s="131" t="s">
        <v>78</v>
      </c>
      <c r="H26" s="195">
        <v>30</v>
      </c>
      <c r="I26" s="195">
        <v>30</v>
      </c>
      <c r="J26" s="195">
        <v>30</v>
      </c>
      <c r="K26" s="195">
        <v>30</v>
      </c>
      <c r="L26" s="195">
        <v>30</v>
      </c>
      <c r="M26" s="196">
        <v>30</v>
      </c>
    </row>
    <row r="27" spans="1:13" ht="11.25" customHeight="1">
      <c r="A27" s="142">
        <v>2</v>
      </c>
      <c r="B27" s="168" t="s">
        <v>97</v>
      </c>
      <c r="C27" s="128" t="s">
        <v>82</v>
      </c>
      <c r="D27" s="128" t="s">
        <v>158</v>
      </c>
      <c r="E27" s="129" t="s">
        <v>159</v>
      </c>
      <c r="F27" s="130" t="s">
        <v>160</v>
      </c>
      <c r="G27" s="131" t="s">
        <v>78</v>
      </c>
      <c r="H27" s="195">
        <v>28</v>
      </c>
      <c r="I27" s="195">
        <v>28</v>
      </c>
      <c r="J27" s="195">
        <v>28</v>
      </c>
      <c r="K27" s="195">
        <v>28</v>
      </c>
      <c r="L27" s="195">
        <v>28</v>
      </c>
      <c r="M27" s="196">
        <v>28</v>
      </c>
    </row>
    <row r="28" spans="1:13" ht="11.25" customHeight="1">
      <c r="A28" s="142">
        <v>2</v>
      </c>
      <c r="B28" s="168" t="s">
        <v>97</v>
      </c>
      <c r="C28" s="128" t="s">
        <v>82</v>
      </c>
      <c r="D28" s="128" t="s">
        <v>161</v>
      </c>
      <c r="E28" s="129" t="s">
        <v>162</v>
      </c>
      <c r="F28" s="130" t="s">
        <v>163</v>
      </c>
      <c r="G28" s="131" t="s">
        <v>78</v>
      </c>
      <c r="H28" s="195">
        <v>50</v>
      </c>
      <c r="I28" s="195">
        <v>50</v>
      </c>
      <c r="J28" s="195">
        <v>50</v>
      </c>
      <c r="K28" s="195">
        <v>50</v>
      </c>
      <c r="L28" s="195">
        <v>50</v>
      </c>
      <c r="M28" s="196">
        <v>50</v>
      </c>
    </row>
    <row r="29" spans="1:13" ht="11.25" customHeight="1">
      <c r="A29" s="142">
        <v>2</v>
      </c>
      <c r="B29" s="175" t="s">
        <v>97</v>
      </c>
      <c r="C29" s="135" t="s">
        <v>82</v>
      </c>
      <c r="D29" s="135" t="s">
        <v>164</v>
      </c>
      <c r="E29" s="129" t="s">
        <v>165</v>
      </c>
      <c r="F29" s="136" t="s">
        <v>166</v>
      </c>
      <c r="G29" s="137" t="s">
        <v>78</v>
      </c>
      <c r="H29" s="195">
        <v>47</v>
      </c>
      <c r="I29" s="195">
        <v>47</v>
      </c>
      <c r="J29" s="195">
        <v>47</v>
      </c>
      <c r="K29" s="195">
        <v>47</v>
      </c>
      <c r="L29" s="195">
        <v>47</v>
      </c>
      <c r="M29" s="196">
        <v>100</v>
      </c>
    </row>
    <row r="30" spans="1:13" ht="11.25" customHeight="1">
      <c r="A30" s="142">
        <v>2</v>
      </c>
      <c r="B30" s="168" t="s">
        <v>97</v>
      </c>
      <c r="C30" s="128" t="s">
        <v>82</v>
      </c>
      <c r="D30" s="128" t="s">
        <v>167</v>
      </c>
      <c r="E30" s="129" t="s">
        <v>168</v>
      </c>
      <c r="F30" s="130" t="s">
        <v>169</v>
      </c>
      <c r="G30" s="131" t="s">
        <v>78</v>
      </c>
      <c r="H30" s="195">
        <v>22</v>
      </c>
      <c r="I30" s="195">
        <v>22</v>
      </c>
      <c r="J30" s="195">
        <v>22</v>
      </c>
      <c r="K30" s="195">
        <v>22</v>
      </c>
      <c r="L30" s="195">
        <v>22</v>
      </c>
      <c r="M30" s="196">
        <v>55</v>
      </c>
    </row>
    <row r="31" spans="1:13" ht="11.25" customHeight="1">
      <c r="A31" s="142">
        <v>2</v>
      </c>
      <c r="B31" s="168" t="s">
        <v>97</v>
      </c>
      <c r="C31" s="128" t="s">
        <v>82</v>
      </c>
      <c r="D31" s="128" t="s">
        <v>170</v>
      </c>
      <c r="E31" s="129" t="s">
        <v>171</v>
      </c>
      <c r="F31" s="130" t="s">
        <v>172</v>
      </c>
      <c r="G31" s="131" t="s">
        <v>78</v>
      </c>
      <c r="H31" s="195">
        <v>29.5</v>
      </c>
      <c r="I31" s="195">
        <v>29.5</v>
      </c>
      <c r="J31" s="195">
        <v>29.5</v>
      </c>
      <c r="K31" s="195">
        <v>29.5</v>
      </c>
      <c r="L31" s="195">
        <v>29.5</v>
      </c>
      <c r="M31" s="196">
        <v>29.5</v>
      </c>
    </row>
    <row r="32" spans="1:13" ht="11.25" customHeight="1">
      <c r="A32" s="142">
        <v>2</v>
      </c>
      <c r="B32" s="175" t="s">
        <v>97</v>
      </c>
      <c r="C32" s="135" t="s">
        <v>82</v>
      </c>
      <c r="D32" s="135" t="s">
        <v>173</v>
      </c>
      <c r="E32" s="129" t="s">
        <v>174</v>
      </c>
      <c r="F32" s="136" t="s">
        <v>175</v>
      </c>
      <c r="G32" s="137" t="s">
        <v>78</v>
      </c>
      <c r="H32" s="195">
        <v>50</v>
      </c>
      <c r="I32" s="195">
        <v>50</v>
      </c>
      <c r="J32" s="195">
        <v>50</v>
      </c>
      <c r="K32" s="195">
        <v>50</v>
      </c>
      <c r="L32" s="195">
        <v>50</v>
      </c>
      <c r="M32" s="196">
        <v>63</v>
      </c>
    </row>
    <row r="33" spans="1:13" ht="11.25" customHeight="1">
      <c r="A33" s="142">
        <v>2</v>
      </c>
      <c r="B33" s="168" t="s">
        <v>97</v>
      </c>
      <c r="C33" s="128" t="s">
        <v>82</v>
      </c>
      <c r="D33" s="128" t="s">
        <v>176</v>
      </c>
      <c r="E33" s="129" t="s">
        <v>177</v>
      </c>
      <c r="F33" s="130" t="s">
        <v>178</v>
      </c>
      <c r="G33" s="131" t="s">
        <v>78</v>
      </c>
      <c r="H33" s="195">
        <v>29</v>
      </c>
      <c r="I33" s="195">
        <v>29</v>
      </c>
      <c r="J33" s="195">
        <v>29</v>
      </c>
      <c r="K33" s="195">
        <v>29</v>
      </c>
      <c r="L33" s="195">
        <v>29</v>
      </c>
      <c r="M33" s="196">
        <v>55</v>
      </c>
    </row>
    <row r="34" spans="1:13" ht="11.25" customHeight="1">
      <c r="A34" s="142">
        <v>2</v>
      </c>
      <c r="B34" s="168" t="s">
        <v>97</v>
      </c>
      <c r="C34" s="128" t="s">
        <v>82</v>
      </c>
      <c r="D34" s="128" t="s">
        <v>179</v>
      </c>
      <c r="E34" s="129" t="s">
        <v>180</v>
      </c>
      <c r="F34" s="130" t="s">
        <v>181</v>
      </c>
      <c r="G34" s="131" t="s">
        <v>78</v>
      </c>
      <c r="H34" s="195">
        <v>24.248999999999999</v>
      </c>
      <c r="I34" s="195">
        <v>24.248999999999999</v>
      </c>
      <c r="J34" s="195">
        <v>24.248999999999999</v>
      </c>
      <c r="K34" s="195">
        <v>24.248999999999999</v>
      </c>
      <c r="L34" s="195">
        <v>24.248999999999999</v>
      </c>
      <c r="M34" s="196">
        <v>24.248999999999999</v>
      </c>
    </row>
    <row r="35" spans="1:13" ht="11.25" customHeight="1">
      <c r="A35" s="142">
        <v>2</v>
      </c>
      <c r="B35" s="168" t="s">
        <v>97</v>
      </c>
      <c r="C35" s="128" t="s">
        <v>82</v>
      </c>
      <c r="D35" s="128" t="s">
        <v>182</v>
      </c>
      <c r="E35" s="129" t="s">
        <v>183</v>
      </c>
      <c r="F35" s="130" t="s">
        <v>121</v>
      </c>
      <c r="G35" s="131" t="s">
        <v>78</v>
      </c>
      <c r="H35" s="195">
        <v>50</v>
      </c>
      <c r="I35" s="195">
        <v>50</v>
      </c>
      <c r="J35" s="195">
        <v>50</v>
      </c>
      <c r="K35" s="195">
        <v>50</v>
      </c>
      <c r="L35" s="195">
        <v>50</v>
      </c>
      <c r="M35" s="196">
        <v>50</v>
      </c>
    </row>
    <row r="36" spans="1:13" ht="11.25" customHeight="1">
      <c r="A36" s="142">
        <v>2</v>
      </c>
      <c r="B36" s="168" t="s">
        <v>97</v>
      </c>
      <c r="C36" s="128" t="s">
        <v>82</v>
      </c>
      <c r="D36" s="128" t="s">
        <v>184</v>
      </c>
      <c r="E36" s="129" t="s">
        <v>185</v>
      </c>
      <c r="F36" s="130" t="s">
        <v>186</v>
      </c>
      <c r="G36" s="131" t="s">
        <v>78</v>
      </c>
      <c r="H36" s="195">
        <v>24.248999999999999</v>
      </c>
      <c r="I36" s="195">
        <v>24.248999999999999</v>
      </c>
      <c r="J36" s="195">
        <v>24.248999999999999</v>
      </c>
      <c r="K36" s="195">
        <v>24.248999999999999</v>
      </c>
      <c r="L36" s="195">
        <v>24.248999999999999</v>
      </c>
      <c r="M36" s="196">
        <v>24.248999999999999</v>
      </c>
    </row>
    <row r="37" spans="1:13" ht="11.25" customHeight="1">
      <c r="A37" s="142">
        <v>2</v>
      </c>
      <c r="B37" s="168" t="s">
        <v>97</v>
      </c>
      <c r="C37" s="128" t="s">
        <v>82</v>
      </c>
      <c r="D37" s="128" t="s">
        <v>187</v>
      </c>
      <c r="E37" s="129" t="s">
        <v>188</v>
      </c>
      <c r="F37" s="130" t="s">
        <v>189</v>
      </c>
      <c r="G37" s="131" t="s">
        <v>78</v>
      </c>
      <c r="H37" s="195">
        <v>24.248999999999999</v>
      </c>
      <c r="I37" s="195">
        <v>24.248999999999999</v>
      </c>
      <c r="J37" s="195">
        <v>24.248999999999999</v>
      </c>
      <c r="K37" s="195">
        <v>24.248999999999999</v>
      </c>
      <c r="L37" s="195">
        <v>24.248999999999999</v>
      </c>
      <c r="M37" s="196">
        <v>24.248999999999999</v>
      </c>
    </row>
    <row r="38" spans="1:13" ht="11.25" customHeight="1">
      <c r="A38" s="142">
        <v>2</v>
      </c>
      <c r="B38" s="168" t="s">
        <v>97</v>
      </c>
      <c r="C38" s="128" t="s">
        <v>82</v>
      </c>
      <c r="D38" s="128" t="s">
        <v>190</v>
      </c>
      <c r="E38" s="129" t="s">
        <v>191</v>
      </c>
      <c r="F38" s="130" t="s">
        <v>192</v>
      </c>
      <c r="G38" s="131" t="s">
        <v>78</v>
      </c>
      <c r="H38" s="195">
        <v>24.248999999999999</v>
      </c>
      <c r="I38" s="195">
        <v>24.248999999999999</v>
      </c>
      <c r="J38" s="195">
        <v>24.248999999999999</v>
      </c>
      <c r="K38" s="195">
        <v>24.248999999999999</v>
      </c>
      <c r="L38" s="195">
        <v>24.248999999999999</v>
      </c>
      <c r="M38" s="196">
        <v>24.248999999999999</v>
      </c>
    </row>
    <row r="39" spans="1:13" ht="11.25" customHeight="1">
      <c r="A39" s="142">
        <v>2</v>
      </c>
      <c r="B39" s="168" t="s">
        <v>97</v>
      </c>
      <c r="C39" s="128" t="s">
        <v>82</v>
      </c>
      <c r="D39" s="128" t="s">
        <v>193</v>
      </c>
      <c r="E39" s="129" t="s">
        <v>194</v>
      </c>
      <c r="F39" s="130" t="s">
        <v>195</v>
      </c>
      <c r="G39" s="131" t="s">
        <v>78</v>
      </c>
      <c r="H39" s="195">
        <v>24.24</v>
      </c>
      <c r="I39" s="195">
        <v>24.24</v>
      </c>
      <c r="J39" s="195">
        <v>24.24</v>
      </c>
      <c r="K39" s="195">
        <v>24.24</v>
      </c>
      <c r="L39" s="195">
        <v>24.24</v>
      </c>
      <c r="M39" s="196">
        <v>24.24</v>
      </c>
    </row>
    <row r="40" spans="1:13" ht="11.25" customHeight="1">
      <c r="A40" s="142">
        <v>2</v>
      </c>
      <c r="B40" s="168" t="s">
        <v>97</v>
      </c>
      <c r="C40" s="128" t="s">
        <v>82</v>
      </c>
      <c r="D40" s="128" t="s">
        <v>196</v>
      </c>
      <c r="E40" s="129" t="s">
        <v>197</v>
      </c>
      <c r="F40" s="130" t="s">
        <v>198</v>
      </c>
      <c r="G40" s="131" t="s">
        <v>78</v>
      </c>
      <c r="H40" s="195">
        <v>20.785</v>
      </c>
      <c r="I40" s="195">
        <v>20.785</v>
      </c>
      <c r="J40" s="195">
        <v>20.785</v>
      </c>
      <c r="K40" s="195">
        <v>20.785</v>
      </c>
      <c r="L40" s="195">
        <v>20.785</v>
      </c>
      <c r="M40" s="196">
        <v>20.785</v>
      </c>
    </row>
    <row r="41" spans="1:13" ht="11.25" customHeight="1">
      <c r="A41" s="142">
        <v>2</v>
      </c>
      <c r="B41" s="168" t="s">
        <v>97</v>
      </c>
      <c r="C41" s="128" t="s">
        <v>82</v>
      </c>
      <c r="D41" s="128" t="s">
        <v>199</v>
      </c>
      <c r="E41" s="129" t="s">
        <v>200</v>
      </c>
      <c r="F41" s="130" t="s">
        <v>201</v>
      </c>
      <c r="G41" s="131" t="s">
        <v>78</v>
      </c>
      <c r="H41" s="195">
        <v>20.202000000000002</v>
      </c>
      <c r="I41" s="195">
        <v>20.202000000000002</v>
      </c>
      <c r="J41" s="195">
        <v>20.202000000000002</v>
      </c>
      <c r="K41" s="195">
        <v>20.202000000000002</v>
      </c>
      <c r="L41" s="195">
        <v>20.202000000000002</v>
      </c>
      <c r="M41" s="196">
        <v>20.202000000000002</v>
      </c>
    </row>
    <row r="42" spans="1:13" ht="11.25" customHeight="1">
      <c r="A42" s="142">
        <v>2</v>
      </c>
      <c r="B42" s="168" t="s">
        <v>97</v>
      </c>
      <c r="C42" s="128" t="s">
        <v>82</v>
      </c>
      <c r="D42" s="128" t="s">
        <v>202</v>
      </c>
      <c r="E42" s="129" t="s">
        <v>203</v>
      </c>
      <c r="F42" s="130" t="s">
        <v>204</v>
      </c>
      <c r="G42" s="131" t="s">
        <v>78</v>
      </c>
      <c r="H42" s="195">
        <v>75</v>
      </c>
      <c r="I42" s="195">
        <v>75</v>
      </c>
      <c r="J42" s="195">
        <v>75</v>
      </c>
      <c r="K42" s="195">
        <v>75</v>
      </c>
      <c r="L42" s="195">
        <v>75</v>
      </c>
      <c r="M42" s="196">
        <v>131.58000000000001</v>
      </c>
    </row>
    <row r="43" spans="1:13" ht="11.25" customHeight="1">
      <c r="A43" s="142">
        <v>2</v>
      </c>
      <c r="B43" s="175" t="s">
        <v>97</v>
      </c>
      <c r="C43" s="135" t="s">
        <v>82</v>
      </c>
      <c r="D43" s="135" t="s">
        <v>205</v>
      </c>
      <c r="E43" s="129" t="s">
        <v>206</v>
      </c>
      <c r="F43" s="136" t="s">
        <v>207</v>
      </c>
      <c r="G43" s="137" t="s">
        <v>78</v>
      </c>
      <c r="H43" s="195">
        <v>39.26</v>
      </c>
      <c r="I43" s="195">
        <v>39.26</v>
      </c>
      <c r="J43" s="195">
        <v>39.26</v>
      </c>
      <c r="K43" s="195">
        <v>39.26</v>
      </c>
      <c r="L43" s="195">
        <v>39.26</v>
      </c>
      <c r="M43" s="196">
        <v>39.26</v>
      </c>
    </row>
    <row r="44" spans="1:13" ht="11.25" customHeight="1">
      <c r="A44" s="142">
        <v>2</v>
      </c>
      <c r="B44" s="168" t="s">
        <v>97</v>
      </c>
      <c r="C44" s="128" t="s">
        <v>82</v>
      </c>
      <c r="D44" s="128" t="s">
        <v>214</v>
      </c>
      <c r="E44" s="129" t="s">
        <v>215</v>
      </c>
      <c r="F44" s="130" t="s">
        <v>216</v>
      </c>
      <c r="G44" s="131" t="s">
        <v>78</v>
      </c>
      <c r="H44" s="195">
        <v>50</v>
      </c>
      <c r="I44" s="195">
        <v>50</v>
      </c>
      <c r="J44" s="195">
        <v>50</v>
      </c>
      <c r="K44" s="195">
        <v>50</v>
      </c>
      <c r="L44" s="195">
        <v>50</v>
      </c>
      <c r="M44" s="196">
        <v>50</v>
      </c>
    </row>
    <row r="45" spans="1:13" ht="11.25" customHeight="1">
      <c r="A45" s="142">
        <v>2</v>
      </c>
      <c r="B45" s="168" t="s">
        <v>97</v>
      </c>
      <c r="C45" s="128" t="s">
        <v>82</v>
      </c>
      <c r="D45" s="128" t="s">
        <v>217</v>
      </c>
      <c r="E45" s="129" t="s">
        <v>218</v>
      </c>
      <c r="F45" s="130" t="s">
        <v>219</v>
      </c>
      <c r="G45" s="131" t="s">
        <v>78</v>
      </c>
      <c r="H45" s="195">
        <v>41</v>
      </c>
      <c r="I45" s="195">
        <v>41</v>
      </c>
      <c r="J45" s="195">
        <v>41</v>
      </c>
      <c r="K45" s="195">
        <v>41</v>
      </c>
      <c r="L45" s="195">
        <v>41</v>
      </c>
      <c r="M45" s="196">
        <v>50</v>
      </c>
    </row>
    <row r="46" spans="1:13" ht="11.25" customHeight="1">
      <c r="A46" s="142">
        <v>2</v>
      </c>
      <c r="B46" s="168" t="s">
        <v>97</v>
      </c>
      <c r="C46" s="128" t="s">
        <v>82</v>
      </c>
      <c r="D46" s="128" t="s">
        <v>220</v>
      </c>
      <c r="E46" s="129" t="s">
        <v>221</v>
      </c>
      <c r="F46" s="130" t="s">
        <v>222</v>
      </c>
      <c r="G46" s="131" t="s">
        <v>78</v>
      </c>
      <c r="H46" s="195">
        <v>31</v>
      </c>
      <c r="I46" s="195">
        <v>31</v>
      </c>
      <c r="J46" s="195">
        <v>31</v>
      </c>
      <c r="K46" s="195">
        <v>31</v>
      </c>
      <c r="L46" s="195">
        <v>31</v>
      </c>
      <c r="M46" s="196">
        <v>100</v>
      </c>
    </row>
    <row r="47" spans="1:13" ht="11.25" customHeight="1">
      <c r="A47" s="142">
        <v>2</v>
      </c>
      <c r="B47" s="168" t="s">
        <v>97</v>
      </c>
      <c r="C47" s="128" t="s">
        <v>82</v>
      </c>
      <c r="D47" s="128" t="s">
        <v>223</v>
      </c>
      <c r="E47" s="129" t="s">
        <v>224</v>
      </c>
      <c r="F47" s="130" t="s">
        <v>225</v>
      </c>
      <c r="G47" s="131" t="s">
        <v>78</v>
      </c>
      <c r="H47" s="195">
        <v>24.248999999999999</v>
      </c>
      <c r="I47" s="195">
        <v>24.248999999999999</v>
      </c>
      <c r="J47" s="195">
        <v>24.248999999999999</v>
      </c>
      <c r="K47" s="195">
        <v>24.248999999999999</v>
      </c>
      <c r="L47" s="195">
        <v>24.248999999999999</v>
      </c>
      <c r="M47" s="196">
        <v>24.248999999999999</v>
      </c>
    </row>
    <row r="48" spans="1:13" ht="11.25" customHeight="1">
      <c r="A48" s="142">
        <v>2</v>
      </c>
      <c r="B48" s="168" t="s">
        <v>97</v>
      </c>
      <c r="C48" s="128" t="s">
        <v>82</v>
      </c>
      <c r="D48" s="128" t="s">
        <v>226</v>
      </c>
      <c r="E48" s="129" t="s">
        <v>227</v>
      </c>
      <c r="F48" s="130" t="s">
        <v>228</v>
      </c>
      <c r="G48" s="131" t="s">
        <v>78</v>
      </c>
      <c r="H48" s="195">
        <v>86.602999999999994</v>
      </c>
      <c r="I48" s="195">
        <v>86.602999999999994</v>
      </c>
      <c r="J48" s="195">
        <v>86.602999999999994</v>
      </c>
      <c r="K48" s="195">
        <v>86.602999999999994</v>
      </c>
      <c r="L48" s="195">
        <v>86.602999999999994</v>
      </c>
      <c r="M48" s="196">
        <v>86.602999999999994</v>
      </c>
    </row>
    <row r="49" spans="1:13" ht="11.25" customHeight="1">
      <c r="A49" s="142">
        <v>2</v>
      </c>
      <c r="B49" s="175" t="s">
        <v>97</v>
      </c>
      <c r="C49" s="135" t="s">
        <v>82</v>
      </c>
      <c r="D49" s="135" t="s">
        <v>229</v>
      </c>
      <c r="E49" s="129" t="s">
        <v>230</v>
      </c>
      <c r="F49" s="136" t="s">
        <v>231</v>
      </c>
      <c r="G49" s="137" t="s">
        <v>78</v>
      </c>
      <c r="H49" s="195">
        <v>43.648000000000003</v>
      </c>
      <c r="I49" s="195">
        <v>43.648000000000003</v>
      </c>
      <c r="J49" s="195">
        <v>43.648000000000003</v>
      </c>
      <c r="K49" s="195">
        <v>43.648000000000003</v>
      </c>
      <c r="L49" s="195">
        <v>43.648000000000003</v>
      </c>
      <c r="M49" s="196">
        <v>43.648000000000003</v>
      </c>
    </row>
    <row r="50" spans="1:13" ht="11.25" customHeight="1">
      <c r="A50" s="142">
        <v>2</v>
      </c>
      <c r="B50" s="168" t="s">
        <v>97</v>
      </c>
      <c r="C50" s="128" t="s">
        <v>82</v>
      </c>
      <c r="D50" s="128" t="s">
        <v>232</v>
      </c>
      <c r="E50" s="129" t="s">
        <v>233</v>
      </c>
      <c r="F50" s="130" t="s">
        <v>234</v>
      </c>
      <c r="G50" s="131" t="s">
        <v>78</v>
      </c>
      <c r="H50" s="195">
        <v>43.648000000000003</v>
      </c>
      <c r="I50" s="195">
        <v>43.648000000000003</v>
      </c>
      <c r="J50" s="195">
        <v>43.648000000000003</v>
      </c>
      <c r="K50" s="195">
        <v>43.648000000000003</v>
      </c>
      <c r="L50" s="195">
        <v>43.648000000000003</v>
      </c>
      <c r="M50" s="196">
        <v>43.648000000000003</v>
      </c>
    </row>
    <row r="51" spans="1:13" ht="11.25" customHeight="1">
      <c r="A51" s="142">
        <v>2</v>
      </c>
      <c r="B51" s="168" t="s">
        <v>97</v>
      </c>
      <c r="C51" s="128" t="s">
        <v>82</v>
      </c>
      <c r="D51" s="128" t="s">
        <v>235</v>
      </c>
      <c r="E51" s="129" t="s">
        <v>236</v>
      </c>
      <c r="F51" s="130" t="s">
        <v>237</v>
      </c>
      <c r="G51" s="131" t="s">
        <v>78</v>
      </c>
      <c r="H51" s="195">
        <v>24.248999999999999</v>
      </c>
      <c r="I51" s="195">
        <v>24.248999999999999</v>
      </c>
      <c r="J51" s="195">
        <v>24.248999999999999</v>
      </c>
      <c r="K51" s="195">
        <v>24.248999999999999</v>
      </c>
      <c r="L51" s="195">
        <v>24.248999999999999</v>
      </c>
      <c r="M51" s="196">
        <v>24.248999999999999</v>
      </c>
    </row>
    <row r="52" spans="1:13" ht="11.25" customHeight="1">
      <c r="A52" s="142">
        <v>2</v>
      </c>
      <c r="B52" s="168" t="s">
        <v>97</v>
      </c>
      <c r="C52" s="128" t="s">
        <v>82</v>
      </c>
      <c r="D52" s="128" t="s">
        <v>238</v>
      </c>
      <c r="E52" s="129" t="s">
        <v>239</v>
      </c>
      <c r="F52" s="130" t="s">
        <v>240</v>
      </c>
      <c r="G52" s="131" t="s">
        <v>78</v>
      </c>
      <c r="H52" s="195">
        <v>24.248999999999999</v>
      </c>
      <c r="I52" s="195">
        <v>24.248999999999999</v>
      </c>
      <c r="J52" s="195">
        <v>24.248999999999999</v>
      </c>
      <c r="K52" s="195">
        <v>24.248999999999999</v>
      </c>
      <c r="L52" s="195">
        <v>24.248999999999999</v>
      </c>
      <c r="M52" s="196">
        <v>24.248999999999999</v>
      </c>
    </row>
    <row r="53" spans="1:13" ht="11.25" customHeight="1">
      <c r="A53" s="142">
        <v>2</v>
      </c>
      <c r="B53" s="175" t="s">
        <v>97</v>
      </c>
      <c r="C53" s="135" t="s">
        <v>82</v>
      </c>
      <c r="D53" s="135" t="s">
        <v>241</v>
      </c>
      <c r="E53" s="129" t="s">
        <v>242</v>
      </c>
      <c r="F53" s="136" t="s">
        <v>243</v>
      </c>
      <c r="G53" s="137" t="s">
        <v>78</v>
      </c>
      <c r="H53" s="195">
        <v>17.321000000000002</v>
      </c>
      <c r="I53" s="195">
        <v>17.321000000000002</v>
      </c>
      <c r="J53" s="195">
        <v>17.321000000000002</v>
      </c>
      <c r="K53" s="195">
        <v>17.321000000000002</v>
      </c>
      <c r="L53" s="195">
        <v>17.321000000000002</v>
      </c>
      <c r="M53" s="196">
        <v>17.321000000000002</v>
      </c>
    </row>
    <row r="54" spans="1:13" ht="11.25" customHeight="1">
      <c r="A54" s="142">
        <v>2</v>
      </c>
      <c r="B54" s="168" t="s">
        <v>97</v>
      </c>
      <c r="C54" s="128" t="s">
        <v>82</v>
      </c>
      <c r="D54" s="128" t="s">
        <v>244</v>
      </c>
      <c r="E54" s="129" t="s">
        <v>245</v>
      </c>
      <c r="F54" s="130" t="s">
        <v>246</v>
      </c>
      <c r="G54" s="131" t="s">
        <v>78</v>
      </c>
      <c r="H54" s="195">
        <v>100</v>
      </c>
      <c r="I54" s="195">
        <v>100</v>
      </c>
      <c r="J54" s="195">
        <v>100</v>
      </c>
      <c r="K54" s="195">
        <v>100</v>
      </c>
      <c r="L54" s="195">
        <v>100</v>
      </c>
      <c r="M54" s="196">
        <v>130</v>
      </c>
    </row>
    <row r="55" spans="1:13" ht="11.25" customHeight="1">
      <c r="A55" s="142">
        <v>2</v>
      </c>
      <c r="B55" s="168" t="s">
        <v>97</v>
      </c>
      <c r="C55" s="128" t="s">
        <v>82</v>
      </c>
      <c r="D55" s="128" t="s">
        <v>247</v>
      </c>
      <c r="E55" s="129" t="s">
        <v>248</v>
      </c>
      <c r="F55" s="130" t="s">
        <v>249</v>
      </c>
      <c r="G55" s="131" t="s">
        <v>78</v>
      </c>
      <c r="H55" s="195">
        <v>22.9</v>
      </c>
      <c r="I55" s="195">
        <v>22.9</v>
      </c>
      <c r="J55" s="195">
        <v>22.9</v>
      </c>
      <c r="K55" s="195">
        <v>22.9</v>
      </c>
      <c r="L55" s="195">
        <v>22.9</v>
      </c>
      <c r="M55" s="196">
        <v>50</v>
      </c>
    </row>
    <row r="56" spans="1:13" ht="11.25" customHeight="1">
      <c r="A56" s="142">
        <v>2</v>
      </c>
      <c r="B56" s="168" t="s">
        <v>97</v>
      </c>
      <c r="C56" s="128" t="s">
        <v>82</v>
      </c>
      <c r="D56" s="128" t="s">
        <v>250</v>
      </c>
      <c r="E56" s="129" t="s">
        <v>251</v>
      </c>
      <c r="F56" s="130" t="s">
        <v>252</v>
      </c>
      <c r="G56" s="131" t="s">
        <v>78</v>
      </c>
      <c r="H56" s="195">
        <v>25</v>
      </c>
      <c r="I56" s="195">
        <v>30</v>
      </c>
      <c r="J56" s="195">
        <v>30</v>
      </c>
      <c r="K56" s="195">
        <v>30</v>
      </c>
      <c r="L56" s="195">
        <v>30</v>
      </c>
      <c r="M56" s="196">
        <v>45</v>
      </c>
    </row>
    <row r="57" spans="1:13" ht="11.25" customHeight="1">
      <c r="A57" s="142">
        <v>2</v>
      </c>
      <c r="B57" s="168" t="s">
        <v>97</v>
      </c>
      <c r="C57" s="128" t="s">
        <v>82</v>
      </c>
      <c r="D57" s="128" t="s">
        <v>253</v>
      </c>
      <c r="E57" s="129" t="s">
        <v>254</v>
      </c>
      <c r="F57" s="130" t="s">
        <v>255</v>
      </c>
      <c r="G57" s="131" t="s">
        <v>78</v>
      </c>
      <c r="H57" s="195">
        <v>38</v>
      </c>
      <c r="I57" s="195">
        <v>43</v>
      </c>
      <c r="J57" s="195">
        <v>43</v>
      </c>
      <c r="K57" s="195">
        <v>43</v>
      </c>
      <c r="L57" s="195">
        <v>43</v>
      </c>
      <c r="M57" s="196">
        <v>63</v>
      </c>
    </row>
    <row r="58" spans="1:13" ht="11.25" customHeight="1">
      <c r="A58" s="142">
        <v>2</v>
      </c>
      <c r="B58" s="168" t="s">
        <v>97</v>
      </c>
      <c r="C58" s="128" t="s">
        <v>82</v>
      </c>
      <c r="D58" s="128" t="s">
        <v>256</v>
      </c>
      <c r="E58" s="129" t="s">
        <v>257</v>
      </c>
      <c r="F58" s="130" t="s">
        <v>258</v>
      </c>
      <c r="G58" s="131" t="s">
        <v>78</v>
      </c>
      <c r="H58" s="195">
        <v>20</v>
      </c>
      <c r="I58" s="195">
        <v>20</v>
      </c>
      <c r="J58" s="195">
        <v>20</v>
      </c>
      <c r="K58" s="195">
        <v>20</v>
      </c>
      <c r="L58" s="195">
        <v>20</v>
      </c>
      <c r="M58" s="196">
        <v>20</v>
      </c>
    </row>
    <row r="59" spans="1:13" ht="11.25" customHeight="1">
      <c r="A59" s="142">
        <v>2</v>
      </c>
      <c r="B59" s="176" t="s">
        <v>97</v>
      </c>
      <c r="C59" s="138" t="s">
        <v>82</v>
      </c>
      <c r="D59" s="138" t="s">
        <v>259</v>
      </c>
      <c r="E59" s="129" t="s">
        <v>260</v>
      </c>
      <c r="F59" s="139" t="s">
        <v>261</v>
      </c>
      <c r="G59" s="137" t="s">
        <v>79</v>
      </c>
      <c r="H59" s="195">
        <v>1.73</v>
      </c>
      <c r="I59" s="195">
        <v>1.73</v>
      </c>
      <c r="J59" s="195"/>
      <c r="K59" s="195"/>
      <c r="L59" s="195"/>
      <c r="M59" s="196"/>
    </row>
    <row r="60" spans="1:13" ht="11.25" customHeight="1">
      <c r="A60" s="142">
        <v>2</v>
      </c>
      <c r="B60" s="175" t="s">
        <v>97</v>
      </c>
      <c r="C60" s="135" t="s">
        <v>82</v>
      </c>
      <c r="D60" s="135" t="s">
        <v>262</v>
      </c>
      <c r="E60" s="129" t="s">
        <v>263</v>
      </c>
      <c r="F60" s="136" t="s">
        <v>264</v>
      </c>
      <c r="G60" s="137" t="s">
        <v>79</v>
      </c>
      <c r="H60" s="195">
        <v>4</v>
      </c>
      <c r="I60" s="195">
        <v>4</v>
      </c>
      <c r="J60" s="195"/>
      <c r="K60" s="195"/>
      <c r="L60" s="195"/>
      <c r="M60" s="196"/>
    </row>
    <row r="61" spans="1:13" ht="11.25" customHeight="1">
      <c r="A61" s="142">
        <v>2</v>
      </c>
      <c r="B61" s="175" t="s">
        <v>97</v>
      </c>
      <c r="C61" s="135" t="s">
        <v>82</v>
      </c>
      <c r="D61" s="138" t="s">
        <v>268</v>
      </c>
      <c r="E61" s="129" t="s">
        <v>269</v>
      </c>
      <c r="F61" s="139" t="s">
        <v>270</v>
      </c>
      <c r="G61" s="137" t="s">
        <v>79</v>
      </c>
      <c r="H61" s="195">
        <v>15</v>
      </c>
      <c r="I61" s="195">
        <v>15</v>
      </c>
      <c r="J61" s="195"/>
      <c r="K61" s="195"/>
      <c r="L61" s="195"/>
      <c r="M61" s="196"/>
    </row>
    <row r="62" spans="1:13" ht="11.25" customHeight="1">
      <c r="A62" s="142">
        <v>2</v>
      </c>
      <c r="B62" s="175" t="s">
        <v>97</v>
      </c>
      <c r="C62" s="135" t="s">
        <v>82</v>
      </c>
      <c r="D62" s="135" t="s">
        <v>271</v>
      </c>
      <c r="E62" s="129" t="s">
        <v>272</v>
      </c>
      <c r="F62" s="136" t="s">
        <v>273</v>
      </c>
      <c r="G62" s="137" t="s">
        <v>79</v>
      </c>
      <c r="H62" s="195">
        <v>8</v>
      </c>
      <c r="I62" s="195">
        <v>8</v>
      </c>
      <c r="J62" s="195"/>
      <c r="K62" s="195"/>
      <c r="L62" s="195"/>
      <c r="M62" s="196"/>
    </row>
    <row r="63" spans="1:13" ht="11.25" customHeight="1">
      <c r="A63" s="142">
        <v>2</v>
      </c>
      <c r="B63" s="175" t="s">
        <v>97</v>
      </c>
      <c r="C63" s="135" t="s">
        <v>82</v>
      </c>
      <c r="D63" s="135" t="s">
        <v>274</v>
      </c>
      <c r="E63" s="129" t="s">
        <v>275</v>
      </c>
      <c r="F63" s="136" t="s">
        <v>276</v>
      </c>
      <c r="G63" s="137" t="s">
        <v>79</v>
      </c>
      <c r="H63" s="195">
        <v>5</v>
      </c>
      <c r="I63" s="195">
        <v>5</v>
      </c>
      <c r="J63" s="195"/>
      <c r="K63" s="195"/>
      <c r="L63" s="195"/>
      <c r="M63" s="196"/>
    </row>
    <row r="64" spans="1:13" ht="11.25" customHeight="1">
      <c r="A64" s="142">
        <v>2</v>
      </c>
      <c r="B64" s="175" t="s">
        <v>97</v>
      </c>
      <c r="C64" s="135" t="s">
        <v>82</v>
      </c>
      <c r="D64" s="135" t="s">
        <v>277</v>
      </c>
      <c r="E64" s="129" t="s">
        <v>278</v>
      </c>
      <c r="F64" s="136" t="s">
        <v>279</v>
      </c>
      <c r="G64" s="137" t="s">
        <v>79</v>
      </c>
      <c r="H64" s="195">
        <v>6.9279999999999999</v>
      </c>
      <c r="I64" s="195">
        <v>6.9279999999999999</v>
      </c>
      <c r="J64" s="195"/>
      <c r="K64" s="195"/>
      <c r="L64" s="195"/>
      <c r="M64" s="196"/>
    </row>
    <row r="65" spans="1:13" ht="11.25" customHeight="1">
      <c r="A65" s="142">
        <v>2</v>
      </c>
      <c r="B65" s="175" t="s">
        <v>97</v>
      </c>
      <c r="C65" s="135" t="s">
        <v>82</v>
      </c>
      <c r="D65" s="135" t="s">
        <v>280</v>
      </c>
      <c r="E65" s="129" t="s">
        <v>281</v>
      </c>
      <c r="F65" s="136" t="s">
        <v>282</v>
      </c>
      <c r="G65" s="137" t="s">
        <v>79</v>
      </c>
      <c r="H65" s="195">
        <v>5.2</v>
      </c>
      <c r="I65" s="195">
        <v>5.2</v>
      </c>
      <c r="J65" s="195"/>
      <c r="K65" s="195"/>
      <c r="L65" s="195"/>
      <c r="M65" s="196"/>
    </row>
    <row r="66" spans="1:13" ht="11.25" customHeight="1">
      <c r="A66" s="142">
        <v>2</v>
      </c>
      <c r="B66" s="175" t="s">
        <v>97</v>
      </c>
      <c r="C66" s="135" t="s">
        <v>82</v>
      </c>
      <c r="D66" s="135" t="s">
        <v>286</v>
      </c>
      <c r="E66" s="129" t="s">
        <v>287</v>
      </c>
      <c r="F66" s="136" t="s">
        <v>288</v>
      </c>
      <c r="G66" s="137" t="s">
        <v>79</v>
      </c>
      <c r="H66" s="195">
        <v>13.856</v>
      </c>
      <c r="I66" s="195">
        <v>13.856</v>
      </c>
      <c r="J66" s="195"/>
      <c r="K66" s="195"/>
      <c r="L66" s="195"/>
      <c r="M66" s="196"/>
    </row>
    <row r="67" spans="1:13" ht="11.25" customHeight="1">
      <c r="A67" s="142">
        <v>2</v>
      </c>
      <c r="B67" s="175" t="s">
        <v>97</v>
      </c>
      <c r="C67" s="135" t="s">
        <v>82</v>
      </c>
      <c r="D67" s="135" t="s">
        <v>289</v>
      </c>
      <c r="E67" s="129" t="s">
        <v>290</v>
      </c>
      <c r="F67" s="136" t="s">
        <v>291</v>
      </c>
      <c r="G67" s="137" t="s">
        <v>79</v>
      </c>
      <c r="H67" s="195">
        <v>12.5</v>
      </c>
      <c r="I67" s="195">
        <v>12.5</v>
      </c>
      <c r="J67" s="195"/>
      <c r="K67" s="195"/>
      <c r="L67" s="195"/>
      <c r="M67" s="196"/>
    </row>
    <row r="68" spans="1:13" ht="11.25" customHeight="1">
      <c r="A68" s="142">
        <v>2</v>
      </c>
      <c r="B68" s="176" t="s">
        <v>97</v>
      </c>
      <c r="C68" s="138" t="s">
        <v>82</v>
      </c>
      <c r="D68" s="138" t="s">
        <v>292</v>
      </c>
      <c r="E68" s="129" t="s">
        <v>293</v>
      </c>
      <c r="F68" s="139" t="s">
        <v>294</v>
      </c>
      <c r="G68" s="137" t="s">
        <v>79</v>
      </c>
      <c r="H68" s="195">
        <v>13.856</v>
      </c>
      <c r="I68" s="195">
        <v>13.856</v>
      </c>
      <c r="J68" s="195"/>
      <c r="K68" s="195"/>
      <c r="L68" s="195"/>
      <c r="M68" s="196"/>
    </row>
    <row r="69" spans="1:13" ht="11.25" customHeight="1">
      <c r="A69" s="142">
        <v>2</v>
      </c>
      <c r="B69" s="175" t="s">
        <v>97</v>
      </c>
      <c r="C69" s="135" t="s">
        <v>82</v>
      </c>
      <c r="D69" s="135" t="s">
        <v>295</v>
      </c>
      <c r="E69" s="129" t="s">
        <v>296</v>
      </c>
      <c r="F69" s="136" t="s">
        <v>297</v>
      </c>
      <c r="G69" s="137" t="s">
        <v>79</v>
      </c>
      <c r="H69" s="195">
        <v>10.39</v>
      </c>
      <c r="I69" s="195">
        <v>10.39</v>
      </c>
      <c r="J69" s="195"/>
      <c r="K69" s="195"/>
      <c r="L69" s="195"/>
      <c r="M69" s="196"/>
    </row>
    <row r="70" spans="1:13" ht="11.25" customHeight="1">
      <c r="A70" s="142">
        <v>2</v>
      </c>
      <c r="B70" s="175" t="s">
        <v>97</v>
      </c>
      <c r="C70" s="135" t="s">
        <v>82</v>
      </c>
      <c r="D70" s="135" t="s">
        <v>298</v>
      </c>
      <c r="E70" s="129" t="s">
        <v>299</v>
      </c>
      <c r="F70" s="136" t="s">
        <v>300</v>
      </c>
      <c r="G70" s="137" t="s">
        <v>79</v>
      </c>
      <c r="H70" s="195">
        <v>5.976</v>
      </c>
      <c r="I70" s="195">
        <v>5.976</v>
      </c>
      <c r="J70" s="195"/>
      <c r="K70" s="195"/>
      <c r="L70" s="195"/>
      <c r="M70" s="196"/>
    </row>
    <row r="71" spans="1:13" ht="11.25" customHeight="1">
      <c r="A71" s="142">
        <v>2</v>
      </c>
      <c r="B71" s="176" t="s">
        <v>97</v>
      </c>
      <c r="C71" s="138" t="s">
        <v>82</v>
      </c>
      <c r="D71" s="138" t="s">
        <v>301</v>
      </c>
      <c r="E71" s="129" t="s">
        <v>302</v>
      </c>
      <c r="F71" s="139" t="s">
        <v>303</v>
      </c>
      <c r="G71" s="137" t="s">
        <v>79</v>
      </c>
      <c r="H71" s="195">
        <v>6.9279999999999999</v>
      </c>
      <c r="I71" s="195">
        <v>6.9</v>
      </c>
      <c r="J71" s="195"/>
      <c r="K71" s="195"/>
      <c r="L71" s="195"/>
      <c r="M71" s="196"/>
    </row>
    <row r="72" spans="1:13" ht="11.25" customHeight="1">
      <c r="A72" s="142">
        <v>2</v>
      </c>
      <c r="B72" s="176" t="s">
        <v>97</v>
      </c>
      <c r="C72" s="138" t="s">
        <v>82</v>
      </c>
      <c r="D72" s="138" t="s">
        <v>312</v>
      </c>
      <c r="E72" s="129" t="s">
        <v>304</v>
      </c>
      <c r="F72" s="139" t="s">
        <v>305</v>
      </c>
      <c r="G72" s="137" t="s">
        <v>79</v>
      </c>
      <c r="H72" s="195">
        <v>6.9279999999999999</v>
      </c>
      <c r="I72" s="195">
        <v>6.9</v>
      </c>
      <c r="J72" s="195"/>
      <c r="K72" s="195"/>
      <c r="L72" s="195"/>
      <c r="M72" s="196"/>
    </row>
    <row r="73" spans="1:13" ht="11.25" customHeight="1">
      <c r="A73" s="142">
        <v>2</v>
      </c>
      <c r="B73" s="175" t="s">
        <v>97</v>
      </c>
      <c r="C73" s="135" t="s">
        <v>82</v>
      </c>
      <c r="D73" s="135" t="s">
        <v>306</v>
      </c>
      <c r="E73" s="129" t="s">
        <v>307</v>
      </c>
      <c r="F73" s="136" t="s">
        <v>308</v>
      </c>
      <c r="G73" s="137" t="s">
        <v>79</v>
      </c>
      <c r="H73" s="195">
        <v>10</v>
      </c>
      <c r="I73" s="195">
        <v>10</v>
      </c>
      <c r="J73" s="195"/>
      <c r="K73" s="195"/>
      <c r="L73" s="195"/>
      <c r="M73" s="196"/>
    </row>
    <row r="74" spans="1:13" ht="11.25" customHeight="1">
      <c r="A74" s="142">
        <v>2</v>
      </c>
      <c r="B74" s="176" t="s">
        <v>97</v>
      </c>
      <c r="C74" s="138" t="s">
        <v>82</v>
      </c>
      <c r="D74" s="138" t="s">
        <v>309</v>
      </c>
      <c r="E74" s="129" t="s">
        <v>310</v>
      </c>
      <c r="F74" s="139" t="s">
        <v>311</v>
      </c>
      <c r="G74" s="137" t="s">
        <v>79</v>
      </c>
      <c r="H74" s="195">
        <v>10</v>
      </c>
      <c r="I74" s="195">
        <v>10</v>
      </c>
      <c r="J74" s="195"/>
      <c r="K74" s="195"/>
      <c r="L74" s="195"/>
      <c r="M74" s="196"/>
    </row>
    <row r="75" spans="1:13" ht="11.25" customHeight="1">
      <c r="A75" s="142">
        <v>2</v>
      </c>
      <c r="B75" s="176" t="s">
        <v>97</v>
      </c>
      <c r="C75" s="138" t="s">
        <v>82</v>
      </c>
      <c r="D75" s="138" t="s">
        <v>313</v>
      </c>
      <c r="E75" s="129" t="s">
        <v>315</v>
      </c>
      <c r="F75" s="139" t="s">
        <v>314</v>
      </c>
      <c r="G75" s="137" t="s">
        <v>79</v>
      </c>
      <c r="H75" s="195">
        <v>3</v>
      </c>
      <c r="I75" s="195">
        <v>3</v>
      </c>
      <c r="J75" s="195"/>
      <c r="K75" s="195"/>
      <c r="L75" s="195"/>
      <c r="M75" s="196"/>
    </row>
    <row r="76" spans="1:13" ht="11.25" customHeight="1">
      <c r="A76" s="142">
        <v>2</v>
      </c>
      <c r="B76" s="176" t="s">
        <v>97</v>
      </c>
      <c r="C76" s="138" t="s">
        <v>82</v>
      </c>
      <c r="D76" s="138" t="s">
        <v>316</v>
      </c>
      <c r="E76" s="129" t="s">
        <v>320</v>
      </c>
      <c r="F76" s="139" t="s">
        <v>317</v>
      </c>
      <c r="G76" s="137" t="s">
        <v>79</v>
      </c>
      <c r="H76" s="195">
        <v>10</v>
      </c>
      <c r="I76" s="195">
        <v>10</v>
      </c>
      <c r="J76" s="195"/>
      <c r="K76" s="195"/>
      <c r="L76" s="195"/>
      <c r="M76" s="196"/>
    </row>
    <row r="77" spans="1:13" ht="11.25" customHeight="1">
      <c r="A77" s="142">
        <v>2</v>
      </c>
      <c r="B77" s="176" t="s">
        <v>97</v>
      </c>
      <c r="C77" s="138" t="s">
        <v>82</v>
      </c>
      <c r="D77" s="138" t="s">
        <v>318</v>
      </c>
      <c r="E77" s="129" t="s">
        <v>321</v>
      </c>
      <c r="F77" s="139" t="s">
        <v>319</v>
      </c>
      <c r="G77" s="137" t="s">
        <v>79</v>
      </c>
      <c r="H77" s="195">
        <v>6.9</v>
      </c>
      <c r="I77" s="195">
        <v>6.9</v>
      </c>
      <c r="J77" s="195"/>
      <c r="K77" s="195"/>
      <c r="L77" s="195"/>
      <c r="M77" s="196"/>
    </row>
    <row r="78" spans="1:13" ht="11.25" customHeight="1" thickBot="1">
      <c r="A78" s="143">
        <v>2</v>
      </c>
      <c r="B78" s="177" t="s">
        <v>97</v>
      </c>
      <c r="C78" s="178" t="s">
        <v>82</v>
      </c>
      <c r="D78" s="178" t="s">
        <v>322</v>
      </c>
      <c r="E78" s="172" t="s">
        <v>323</v>
      </c>
      <c r="F78" s="179" t="s">
        <v>328</v>
      </c>
      <c r="G78" s="180" t="s">
        <v>79</v>
      </c>
      <c r="H78" s="197">
        <v>5</v>
      </c>
      <c r="I78" s="197">
        <v>5</v>
      </c>
      <c r="J78" s="197"/>
      <c r="K78" s="197"/>
      <c r="L78" s="197"/>
      <c r="M78" s="198"/>
    </row>
    <row r="79" spans="1:13" s="154" customFormat="1" ht="11.25" customHeight="1">
      <c r="A79" s="159">
        <v>3</v>
      </c>
      <c r="B79" s="181" t="s">
        <v>97</v>
      </c>
      <c r="C79" s="182" t="s">
        <v>82</v>
      </c>
      <c r="D79" s="182" t="s">
        <v>208</v>
      </c>
      <c r="E79" s="183" t="s">
        <v>209</v>
      </c>
      <c r="F79" s="184" t="s">
        <v>210</v>
      </c>
      <c r="G79" s="185" t="s">
        <v>78</v>
      </c>
      <c r="H79" s="199">
        <v>20</v>
      </c>
      <c r="I79" s="199">
        <v>20</v>
      </c>
      <c r="J79" s="199">
        <v>20</v>
      </c>
      <c r="K79" s="199">
        <v>20</v>
      </c>
      <c r="L79" s="199">
        <v>20</v>
      </c>
      <c r="M79" s="200">
        <v>60</v>
      </c>
    </row>
    <row r="80" spans="1:13" s="154" customFormat="1" ht="11.25" customHeight="1">
      <c r="A80" s="160">
        <v>3</v>
      </c>
      <c r="B80" s="186" t="s">
        <v>97</v>
      </c>
      <c r="C80" s="150" t="s">
        <v>82</v>
      </c>
      <c r="D80" s="150" t="s">
        <v>211</v>
      </c>
      <c r="E80" s="151" t="s">
        <v>212</v>
      </c>
      <c r="F80" s="152" t="s">
        <v>213</v>
      </c>
      <c r="G80" s="153" t="s">
        <v>78</v>
      </c>
      <c r="H80" s="201">
        <v>58</v>
      </c>
      <c r="I80" s="201">
        <v>58</v>
      </c>
      <c r="J80" s="201">
        <v>58</v>
      </c>
      <c r="K80" s="201">
        <v>58</v>
      </c>
      <c r="L80" s="201">
        <v>58</v>
      </c>
      <c r="M80" s="202">
        <v>100</v>
      </c>
    </row>
    <row r="81" spans="1:13" s="154" customFormat="1" ht="11.25" customHeight="1">
      <c r="A81" s="160">
        <v>3</v>
      </c>
      <c r="B81" s="187" t="s">
        <v>97</v>
      </c>
      <c r="C81" s="155" t="s">
        <v>82</v>
      </c>
      <c r="D81" s="155" t="s">
        <v>265</v>
      </c>
      <c r="E81" s="151" t="s">
        <v>266</v>
      </c>
      <c r="F81" s="156" t="s">
        <v>267</v>
      </c>
      <c r="G81" s="157" t="s">
        <v>79</v>
      </c>
      <c r="H81" s="201">
        <v>10.39</v>
      </c>
      <c r="I81" s="201">
        <v>10.39</v>
      </c>
      <c r="J81" s="201"/>
      <c r="K81" s="201"/>
      <c r="L81" s="201"/>
      <c r="M81" s="202"/>
    </row>
    <row r="82" spans="1:13" s="154" customFormat="1" ht="11.25" customHeight="1" thickBot="1">
      <c r="A82" s="161">
        <v>3</v>
      </c>
      <c r="B82" s="188" t="s">
        <v>97</v>
      </c>
      <c r="C82" s="189" t="s">
        <v>82</v>
      </c>
      <c r="D82" s="189" t="s">
        <v>283</v>
      </c>
      <c r="E82" s="190" t="s">
        <v>284</v>
      </c>
      <c r="F82" s="191" t="s">
        <v>285</v>
      </c>
      <c r="G82" s="192" t="s">
        <v>79</v>
      </c>
      <c r="H82" s="203">
        <v>6.9279999999999999</v>
      </c>
      <c r="I82" s="203">
        <v>6.9279999999999999</v>
      </c>
      <c r="J82" s="203"/>
      <c r="K82" s="203"/>
      <c r="L82" s="203"/>
      <c r="M82" s="204"/>
    </row>
  </sheetData>
  <mergeCells count="1">
    <mergeCell ref="H1:M1"/>
  </mergeCells>
  <conditionalFormatting sqref="D26">
    <cfRule type="duplicateValues" dxfId="13" priority="13"/>
  </conditionalFormatting>
  <conditionalFormatting sqref="D30">
    <cfRule type="duplicateValues" dxfId="12" priority="14"/>
  </conditionalFormatting>
  <conditionalFormatting sqref="D45">
    <cfRule type="duplicateValues" dxfId="11" priority="9"/>
  </conditionalFormatting>
  <conditionalFormatting sqref="D52:D56">
    <cfRule type="duplicateValues" dxfId="10" priority="6"/>
  </conditionalFormatting>
  <conditionalFormatting sqref="D58">
    <cfRule type="duplicateValues" dxfId="9" priority="11"/>
  </conditionalFormatting>
  <conditionalFormatting sqref="D59:D60">
    <cfRule type="duplicateValues" dxfId="8" priority="8"/>
  </conditionalFormatting>
  <conditionalFormatting sqref="D63 D31 D35">
    <cfRule type="duplicateValues" dxfId="7" priority="15"/>
  </conditionalFormatting>
  <conditionalFormatting sqref="D71">
    <cfRule type="duplicateValues" dxfId="6" priority="7"/>
  </conditionalFormatting>
  <conditionalFormatting sqref="D72">
    <cfRule type="duplicateValues" dxfId="5" priority="16"/>
  </conditionalFormatting>
  <conditionalFormatting sqref="D73">
    <cfRule type="duplicateValues" dxfId="4" priority="18"/>
  </conditionalFormatting>
  <conditionalFormatting sqref="D74:D78">
    <cfRule type="duplicateValues" dxfId="3" priority="17"/>
  </conditionalFormatting>
  <conditionalFormatting sqref="D28:E28">
    <cfRule type="duplicateValues" dxfId="2" priority="5"/>
  </conditionalFormatting>
  <conditionalFormatting sqref="D66:D70 D61:D62 D64 D57 D27 D32:D34 D36:D54 D79:D81 D4:D25 E4:E27 D1:E3 D29 E29:E82">
    <cfRule type="duplicateValues" dxfId="1" priority="19"/>
  </conditionalFormatting>
  <conditionalFormatting sqref="D82 D65">
    <cfRule type="duplicateValues" dxfId="0" priority="20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145ddb-dc13-4000-aab5-ba2dc90e4708">
      <Terms xmlns="http://schemas.microsoft.com/office/infopath/2007/PartnerControls"/>
    </lcf76f155ced4ddcb4097134ff3c332f>
    <TaxCatchAll xmlns="847dac13-0963-4f92-902a-c2d309a461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05EDA904FEBE4A90E34E7FE286C3D0" ma:contentTypeVersion="18" ma:contentTypeDescription="Crear nuevo documento." ma:contentTypeScope="" ma:versionID="911eb508be08665eb89dca63a0878d29">
  <xsd:schema xmlns:xsd="http://www.w3.org/2001/XMLSchema" xmlns:xs="http://www.w3.org/2001/XMLSchema" xmlns:p="http://schemas.microsoft.com/office/2006/metadata/properties" xmlns:ns2="b8145ddb-dc13-4000-aab5-ba2dc90e4708" xmlns:ns3="847dac13-0963-4f92-902a-c2d309a4615c" targetNamespace="http://schemas.microsoft.com/office/2006/metadata/properties" ma:root="true" ma:fieldsID="690f0b2beae9c13e0246087a76270022" ns2:_="" ns3:_="">
    <xsd:import namespace="b8145ddb-dc13-4000-aab5-ba2dc90e4708"/>
    <xsd:import namespace="847dac13-0963-4f92-902a-c2d309a461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45ddb-dc13-4000-aab5-ba2dc90e47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ad969881-d4d5-486d-b8ee-2192c491da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dac13-0963-4f92-902a-c2d309a461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9ce98a-6225-4288-bc3e-de7cb383b2d0}" ma:internalName="TaxCatchAll" ma:showField="CatchAllData" ma:web="847dac13-0963-4f92-902a-c2d309a461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f a 8 6 e d 1 - 8 1 3 0 - 4 9 3 9 - 8 e 1 d - 3 d 5 f d d 9 d 4 1 8 4 "   x m l n s = " h t t p : / / s c h e m a s . m i c r o s o f t . c o m / D a t a M a s h u p " > A A A A A C s F A A B Q S w M E F A A C A A g A E o V o X G I N V H S l A A A A 9 w A A A B I A H A B D b 2 5 m a W c v U G F j a 2 F n Z S 5 4 b W w g o h g A K K A U A A A A A A A A A A A A A A A A A A A A A A A A A A A A h Y 8 x D o I w G I W v Q r r T F k g U y U 8 Z j J s k J i T G t S k V G q E Y W i x 3 c / B I X k G M o m 6 O 7 3 v f 8 N 7 9 e o N s b B v v I n u j O p 2 i A F P k S S 2 6 U u k q R Y M 9 + j H K G O y 4 O P F K e p O s T T K a M k W 1 t e e E E O c c d h H u + o q E l A b k k G 8 L U c u W o 4 + s / s u + 0 s Z y L S R i s H + N Y S F e L X B E l / E 0 C s h M I V f 6 a 4 R T 9 2 x / I K y H x g 6 9 Z N L 4 m w L I H I G 8 T 7 A H U E s D B B Q A A g A I A B K F a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h W h c E u z m + i Q C A A C F B A A A E w A c A E Z v c m 1 1 b G F z L 1 N l Y 3 R p b 2 4 x L m 0 g o h g A K K A U A A A A A A A A A A A A A A A A A A A A A A A A A A A A h V P L j t p A E L w j 8 Q 8 t c g h I X k T I n r L i A F 7 v x g r g F T b a A 0 b R 2 O 7 A i P E M m h m v e I h L f i Y c c s s n 8 C f 5 k o x 5 B I n X + m K r p r q r u q e s M N Z U c P B 3 7 0 8 P x U K x o M Z E Y g I f S n 4 W p Z R T p S V J k e u 7 D q o S N I C h L h b A P J 6 k I + Q G c W Y x s u q r k J N I i E n 5 i T K s 2 o J r U 6 T K J f t L 2 F c o V U h G g i 8 I w 0 X o c J S j O Q R C M A W G q T K m K R 9 Z 4 L f D Z 1 R a S E o A c 9 J m r W l M 4 A 6 6 T T + s 1 c B u u 0 4 3 8 E P b 6 / p e z 3 b h 0 W l D y / E 9 c 1 o H p + 3 Y Q c + 1 3 a A Z h L X P 4 D v P f b d j C k K 3 + + T 1 O o 4 P T s s L 7 V Y A 9 V r 9 v j p j a l a q W M A z x i z Q M s O K t Z v t 4 v T f / T G i z n e w G 3 0 5 c D W m j Y u L s r 5 R n p i j b c V w N X g k m g z / N 3 d 4 T C J c k E Q o m E q R i j d q P v P O A Y n M 9 l 5 y T O N X J I n Z X P m W G w s G e 3 a T M T 8 m j E j V y E c Z H m c J 6 F R A T N K I G s W j S i A J V z + E T G 3 B s p Q H 8 y n m W l f M W c v l q Q 0 j r k 0 R a J z p l Q X L k t 1 / 8 c / A Z i J x 8 4 s c c M L n O 6 5 I 6 C n W N F v V E I s U Z U w J O 2 u 1 C 4 c 6 1 z 1 U U J 3 7 l u S M s b 2 T E 8 x N p 0 J q k E h M / N 8 I m B v L t l / l v z 9 / V w 5 0 n q U R y o P M F L k i M d 3 8 g e Q j m t w n e c j h W s F e Y S r 0 Z s 2 N v / e I e y O 3 W E o D s s 0 6 1 p L G V 4 n O 0 d n k d X y J 0 S I K g e b 9 8 i j c b K R U H o R 3 R 9 j + x + l F w V W l W K D 8 c h o f / g F Q S w E C L Q A U A A I A C A A S h W h c Y g 1 U d K U A A A D 3 A A A A E g A A A A A A A A A A A A A A A A A A A A A A Q 2 9 u Z m l n L 1 B h Y 2 t h Z 2 U u e G 1 s U E s B A i 0 A F A A C A A g A E o V o X A / K 6 a u k A A A A 6 Q A A A B M A A A A A A A A A A A A A A A A A 8 Q A A A F t D b 2 5 0 Z W 5 0 X 1 R 5 c G V z X S 5 4 b W x Q S w E C L Q A U A A I A C A A S h W h c E u z m + i Q C A A C F B A A A E w A A A A A A A A A A A A A A A A D i A Q A A R m 9 y b X V s Y X M v U 2 V j d G l v b j E u b V B L B Q Y A A A A A A w A D A M I A A A B T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Z F w A A A A A A A L c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T d W J t a W 5 p c 3 R y Y W 1 l b n Q t T W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N i Z m V m N j Y t Z m Z k M C 0 0 Y j A 4 L W J m Y W M t M T B j N z B m M D I 2 N 2 V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T d W J t a W 5 p c 3 R y Y W 1 l b n Q m c X V v d D s s J n F 1 b 3 Q 7 Q 1 V Q U y Z x d W 9 0 O y w m c X V v d D t B Z H J l w 6 d h J n F 1 b 3 Q 7 L C Z x d W 9 0 O 0 N v Z G k m c X V v d D s s J n F 1 b 3 Q 7 Q W d l b n Q g Y 2 9 t Z X J j a W F s J n F 1 b 3 Q 7 L C Z x d W 9 0 O 0 d l c 3 R v c n M m c X V v d D s s J n F 1 b 3 Q 7 Q 2 9 t Z X J j a W F s a X R 6 Y W R v c m E m c X V v d D s s J n F 1 b 3 Q 7 T W V z J n F 1 b 3 Q 7 L C Z x d W 9 0 O 0 l t c G 9 y d C B w b 3 T D q G 5 j a W E g K O K C r C k m c X V v d D s s J n F 1 b 3 Q 7 R X h j Z X N z b 3 M g c G 9 0 w 6 h u Y 2 l h I C j i g q w p J n F 1 b 3 Q 7 L C Z x d W 9 0 O 0 l t c G 9 y d C B y Z W F j d G l 2 Y S B p b m R 1 Y 3 R p d m E o 4 o K s K S Z x d W 9 0 O y w m c X V v d D t D b 2 5 z d W 0 g K G t X a C k m c X V v d D s s J n F 1 b 3 Q 7 T G x v Z 3 V l c i B j b 2 1 w d G F k b 3 I g K O K C r C k m c X V v d D s s J n F 1 b 3 Q 7 S W 1 w b 3 J 0 I G F j d G l 2 Y S A o 4 o K s K S Z x d W 9 0 O y w m c X V v d D t F e G N l Z G V u d H M g K G t X a C k m c X V v d D s s J n F 1 b 3 Q 7 S W 1 w b 3 N 0 I G V s w 6 h j d H J p Y y A o 4 o K s K S Z x d W 9 0 O y w m c X V v d D t C Y X N l I G l t c G 9 z Y W J s Z S A o 4 o K s K S Z x d W 9 0 O y w m c X V v d D t D b 2 1 w Z W 5 z Y W N p w 7 M g Z F x 1 M D A y N 2 V 4 Y 2 V k Z W 5 0 c y A o 4 o K s K S Z x d W 9 0 O y w m c X V v d D t D b 2 x 1 b W 4 x O S Z x d W 9 0 O 1 0 i I C 8 + P E V u d H J 5 I F R 5 c G U 9 I k Z p b G x D b 2 x 1 b W 5 U e X B l c y I g V m F s d W U 9 I n N C Z 1 l B Q U F Z R 0 J n W U Z C U V V G Q U F V R k J R V U Z B Q T 0 9 I i A v P j x F b n R y e S B U e X B l P S J G a W x s T G F z d F V w Z G F 0 Z W Q i I F Z h b H V l P S J k M j A y N S 0 w M i 0 w M 1 Q x M j o y N j o w N y 4 w M T U 3 N T A z W i I g L z 4 8 R W 5 0 c n k g V H l w Z T 0 i R m l s b E V y c m 9 y Q 2 9 1 b n Q i I F Z h b H V l P S J s O T k 2 I i A v P j x F b n R y e S B U e X B l P S J G a W x s R X J y b 3 J D b 2 R l I i B W Y W x 1 Z T 0 i c 1 V u a 2 5 v d 2 4 i I C 8 + P E V u d H J 5 I F R 5 c G U 9 I k Z p b G x D b 3 V u d C I g V m F s d W U 9 I m w x M D M 1 I i A v P j x F b n R y e S B U e X B l P S J B Z G R l Z F R v R G F 0 Y U 1 v Z G V s I i B W Y W x 1 Z T 0 i b D A i I C 8 + P E V u d H J 5 I F R 5 c G U 9 I k Z p b G x U Y X J n Z X R O Y W 1 l Q 3 V z d G 9 t a X p l Z C I g V m F s d W U 9 I m w x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i b W l u a X N 0 c m F t Z W 5 0 L U 1 l c y 9 B d X R v U m V t b 3 Z l Z E N v b H V t b n M x L n t T d W J t a W 5 p c 3 R y Y W 1 l b n Q s M H 0 m c X V v d D s s J n F 1 b 3 Q 7 U 2 V j d G l v b j E v U 3 V i b W l u a X N 0 c m F t Z W 5 0 L U 1 l c y 9 B d X R v U m V t b 3 Z l Z E N v b H V t b n M x L n t D V V B T L D F 9 J n F 1 b 3 Q 7 L C Z x d W 9 0 O 1 N l Y 3 R p b 2 4 x L 1 N 1 Y m 1 p b m l z d H J h b W V u d C 1 N Z X M v Q X V 0 b 1 J l b W 9 2 Z W R D b 2 x 1 b W 5 z M S 5 7 Q W R y Z c O n Y S w y f S Z x d W 9 0 O y w m c X V v d D t T Z W N 0 a W 9 u M S 9 T d W J t a W 5 p c 3 R y Y W 1 l b n Q t T W V z L 0 F 1 d G 9 S Z W 1 v d m V k Q 2 9 s d W 1 u c z E u e 0 N v Z G k s M 3 0 m c X V v d D s s J n F 1 b 3 Q 7 U 2 V j d G l v b j E v U 3 V i b W l u a X N 0 c m F t Z W 5 0 L U 1 l c y 9 B d X R v U m V t b 3 Z l Z E N v b H V t b n M x L n t B Z 2 V u d C B j b 2 1 l c m N p Y W w s N H 0 m c X V v d D s s J n F 1 b 3 Q 7 U 2 V j d G l v b j E v U 3 V i b W l u a X N 0 c m F t Z W 5 0 L U 1 l c y 9 B d X R v U m V t b 3 Z l Z E N v b H V t b n M x L n t H Z X N 0 b 3 J z L D V 9 J n F 1 b 3 Q 7 L C Z x d W 9 0 O 1 N l Y 3 R p b 2 4 x L 1 N 1 Y m 1 p b m l z d H J h b W V u d C 1 N Z X M v Q X V 0 b 1 J l b W 9 2 Z W R D b 2 x 1 b W 5 z M S 5 7 Q 2 9 t Z X J j a W F s a X R 6 Y W R v c m E s N n 0 m c X V v d D s s J n F 1 b 3 Q 7 U 2 V j d G l v b j E v U 3 V i b W l u a X N 0 c m F t Z W 5 0 L U 1 l c y 9 B d X R v U m V t b 3 Z l Z E N v b H V t b n M x L n t N Z X M s N 3 0 m c X V v d D s s J n F 1 b 3 Q 7 U 2 V j d G l v b j E v U 3 V i b W l u a X N 0 c m F t Z W 5 0 L U 1 l c y 9 B d X R v U m V t b 3 Z l Z E N v b H V t b n M x L n t J b X B v c n Q g c G 9 0 w 6 h u Y 2 l h I C j i g q w p L D h 9 J n F 1 b 3 Q 7 L C Z x d W 9 0 O 1 N l Y 3 R p b 2 4 x L 1 N 1 Y m 1 p b m l z d H J h b W V u d C 1 N Z X M v Q X V 0 b 1 J l b W 9 2 Z W R D b 2 x 1 b W 5 z M S 5 7 R X h j Z X N z b 3 M g c G 9 0 w 6 h u Y 2 l h I C j i g q w p L D l 9 J n F 1 b 3 Q 7 L C Z x d W 9 0 O 1 N l Y 3 R p b 2 4 x L 1 N 1 Y m 1 p b m l z d H J h b W V u d C 1 N Z X M v Q X V 0 b 1 J l b W 9 2 Z W R D b 2 x 1 b W 5 z M S 5 7 S W 1 w b 3 J 0 I H J l Y W N 0 a X Z h I G l u Z H V j d G l 2 Y S j i g q w p L D E w f S Z x d W 9 0 O y w m c X V v d D t T Z W N 0 a W 9 u M S 9 T d W J t a W 5 p c 3 R y Y W 1 l b n Q t T W V z L 0 F 1 d G 9 S Z W 1 v d m V k Q 2 9 s d W 1 u c z E u e 0 N v b n N 1 b S A o a 1 d o K S w x M X 0 m c X V v d D s s J n F 1 b 3 Q 7 U 2 V j d G l v b j E v U 3 V i b W l u a X N 0 c m F t Z W 5 0 L U 1 l c y 9 B d X R v U m V t b 3 Z l Z E N v b H V t b n M x L n t M b G 9 n d W V y I G N v b X B 0 Y W R v c i A o 4 o K s K S w x M n 0 m c X V v d D s s J n F 1 b 3 Q 7 U 2 V j d G l v b j E v U 3 V i b W l u a X N 0 c m F t Z W 5 0 L U 1 l c y 9 B d X R v U m V t b 3 Z l Z E N v b H V t b n M x L n t J b X B v c n Q g Y W N 0 a X Z h I C j i g q w p L D E z f S Z x d W 9 0 O y w m c X V v d D t T Z W N 0 a W 9 u M S 9 T d W J t a W 5 p c 3 R y Y W 1 l b n Q t T W V z L 0 F 1 d G 9 S Z W 1 v d m V k Q 2 9 s d W 1 u c z E u e 0 V 4 Y 2 V k Z W 5 0 c y A o a 1 d o K S w x N H 0 m c X V v d D s s J n F 1 b 3 Q 7 U 2 V j d G l v b j E v U 3 V i b W l u a X N 0 c m F t Z W 5 0 L U 1 l c y 9 B d X R v U m V t b 3 Z l Z E N v b H V t b n M x L n t J b X B v c 3 Q g Z W z D q G N 0 c m l j I C j i g q w p L D E 1 f S Z x d W 9 0 O y w m c X V v d D t T Z W N 0 a W 9 u M S 9 T d W J t a W 5 p c 3 R y Y W 1 l b n Q t T W V z L 0 F 1 d G 9 S Z W 1 v d m V k Q 2 9 s d W 1 u c z E u e 0 J h c 2 U g a W 1 w b 3 N h Y m x l I C j i g q w p L D E 2 f S Z x d W 9 0 O y w m c X V v d D t T Z W N 0 a W 9 u M S 9 T d W J t a W 5 p c 3 R y Y W 1 l b n Q t T W V z L 0 F 1 d G 9 S Z W 1 v d m V k Q 2 9 s d W 1 u c z E u e 0 N v b X B l b n N h Y 2 n D s y B k X H U w M D I 3 Z X h j Z W R l b n R z I C j i g q w p L D E 3 f S Z x d W 9 0 O y w m c X V v d D t T Z W N 0 a W 9 u M S 9 T d W J t a W 5 p c 3 R y Y W 1 l b n Q t T W V z L 0 F 1 d G 9 S Z W 1 v d m V k Q 2 9 s d W 1 u c z E u e 0 N v b H V t b j E 5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U 3 V i b W l u a X N 0 c m F t Z W 5 0 L U 1 l c y 9 B d X R v U m V t b 3 Z l Z E N v b H V t b n M x L n t T d W J t a W 5 p c 3 R y Y W 1 l b n Q s M H 0 m c X V v d D s s J n F 1 b 3 Q 7 U 2 V j d G l v b j E v U 3 V i b W l u a X N 0 c m F t Z W 5 0 L U 1 l c y 9 B d X R v U m V t b 3 Z l Z E N v b H V t b n M x L n t D V V B T L D F 9 J n F 1 b 3 Q 7 L C Z x d W 9 0 O 1 N l Y 3 R p b 2 4 x L 1 N 1 Y m 1 p b m l z d H J h b W V u d C 1 N Z X M v Q X V 0 b 1 J l b W 9 2 Z W R D b 2 x 1 b W 5 z M S 5 7 Q W R y Z c O n Y S w y f S Z x d W 9 0 O y w m c X V v d D t T Z W N 0 a W 9 u M S 9 T d W J t a W 5 p c 3 R y Y W 1 l b n Q t T W V z L 0 F 1 d G 9 S Z W 1 v d m V k Q 2 9 s d W 1 u c z E u e 0 N v Z G k s M 3 0 m c X V v d D s s J n F 1 b 3 Q 7 U 2 V j d G l v b j E v U 3 V i b W l u a X N 0 c m F t Z W 5 0 L U 1 l c y 9 B d X R v U m V t b 3 Z l Z E N v b H V t b n M x L n t B Z 2 V u d C B j b 2 1 l c m N p Y W w s N H 0 m c X V v d D s s J n F 1 b 3 Q 7 U 2 V j d G l v b j E v U 3 V i b W l u a X N 0 c m F t Z W 5 0 L U 1 l c y 9 B d X R v U m V t b 3 Z l Z E N v b H V t b n M x L n t H Z X N 0 b 3 J z L D V 9 J n F 1 b 3 Q 7 L C Z x d W 9 0 O 1 N l Y 3 R p b 2 4 x L 1 N 1 Y m 1 p b m l z d H J h b W V u d C 1 N Z X M v Q X V 0 b 1 J l b W 9 2 Z W R D b 2 x 1 b W 5 z M S 5 7 Q 2 9 t Z X J j a W F s a X R 6 Y W R v c m E s N n 0 m c X V v d D s s J n F 1 b 3 Q 7 U 2 V j d G l v b j E v U 3 V i b W l u a X N 0 c m F t Z W 5 0 L U 1 l c y 9 B d X R v U m V t b 3 Z l Z E N v b H V t b n M x L n t N Z X M s N 3 0 m c X V v d D s s J n F 1 b 3 Q 7 U 2 V j d G l v b j E v U 3 V i b W l u a X N 0 c m F t Z W 5 0 L U 1 l c y 9 B d X R v U m V t b 3 Z l Z E N v b H V t b n M x L n t J b X B v c n Q g c G 9 0 w 6 h u Y 2 l h I C j i g q w p L D h 9 J n F 1 b 3 Q 7 L C Z x d W 9 0 O 1 N l Y 3 R p b 2 4 x L 1 N 1 Y m 1 p b m l z d H J h b W V u d C 1 N Z X M v Q X V 0 b 1 J l b W 9 2 Z W R D b 2 x 1 b W 5 z M S 5 7 R X h j Z X N z b 3 M g c G 9 0 w 6 h u Y 2 l h I C j i g q w p L D l 9 J n F 1 b 3 Q 7 L C Z x d W 9 0 O 1 N l Y 3 R p b 2 4 x L 1 N 1 Y m 1 p b m l z d H J h b W V u d C 1 N Z X M v Q X V 0 b 1 J l b W 9 2 Z W R D b 2 x 1 b W 5 z M S 5 7 S W 1 w b 3 J 0 I H J l Y W N 0 a X Z h I G l u Z H V j d G l 2 Y S j i g q w p L D E w f S Z x d W 9 0 O y w m c X V v d D t T Z W N 0 a W 9 u M S 9 T d W J t a W 5 p c 3 R y Y W 1 l b n Q t T W V z L 0 F 1 d G 9 S Z W 1 v d m V k Q 2 9 s d W 1 u c z E u e 0 N v b n N 1 b S A o a 1 d o K S w x M X 0 m c X V v d D s s J n F 1 b 3 Q 7 U 2 V j d G l v b j E v U 3 V i b W l u a X N 0 c m F t Z W 5 0 L U 1 l c y 9 B d X R v U m V t b 3 Z l Z E N v b H V t b n M x L n t M b G 9 n d W V y I G N v b X B 0 Y W R v c i A o 4 o K s K S w x M n 0 m c X V v d D s s J n F 1 b 3 Q 7 U 2 V j d G l v b j E v U 3 V i b W l u a X N 0 c m F t Z W 5 0 L U 1 l c y 9 B d X R v U m V t b 3 Z l Z E N v b H V t b n M x L n t J b X B v c n Q g Y W N 0 a X Z h I C j i g q w p L D E z f S Z x d W 9 0 O y w m c X V v d D t T Z W N 0 a W 9 u M S 9 T d W J t a W 5 p c 3 R y Y W 1 l b n Q t T W V z L 0 F 1 d G 9 S Z W 1 v d m V k Q 2 9 s d W 1 u c z E u e 0 V 4 Y 2 V k Z W 5 0 c y A o a 1 d o K S w x N H 0 m c X V v d D s s J n F 1 b 3 Q 7 U 2 V j d G l v b j E v U 3 V i b W l u a X N 0 c m F t Z W 5 0 L U 1 l c y 9 B d X R v U m V t b 3 Z l Z E N v b H V t b n M x L n t J b X B v c 3 Q g Z W z D q G N 0 c m l j I C j i g q w p L D E 1 f S Z x d W 9 0 O y w m c X V v d D t T Z W N 0 a W 9 u M S 9 T d W J t a W 5 p c 3 R y Y W 1 l b n Q t T W V z L 0 F 1 d G 9 S Z W 1 v d m V k Q 2 9 s d W 1 u c z E u e 0 J h c 2 U g a W 1 w b 3 N h Y m x l I C j i g q w p L D E 2 f S Z x d W 9 0 O y w m c X V v d D t T Z W N 0 a W 9 u M S 9 T d W J t a W 5 p c 3 R y Y W 1 l b n Q t T W V z L 0 F 1 d G 9 S Z W 1 v d m V k Q 2 9 s d W 1 u c z E u e 0 N v b X B l b n N h Y 2 n D s y B k X H U w M D I 3 Z X h j Z W R l b n R z I C j i g q w p L D E 3 f S Z x d W 9 0 O y w m c X V v d D t T Z W N 0 a W 9 u M S 9 T d W J t a W 5 p c 3 R y Y W 1 l b n Q t T W V z L 0 F 1 d G 9 S Z W 1 v d m V k Q 2 9 s d W 1 u c z E u e 0 N v b H V t b j E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V i b W l u a X N 0 c m F t Z W 5 0 L U 1 l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J t a W 5 p c 3 R y Y W 1 l b n Q t T W V z L 1 N 1 Y m 1 p b m l z d H J h b W V u d C 1 N Z X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J t a W 5 p c 3 R y Y W 1 l b n Q t T W V z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Y m 1 p b m l z d H J h b W V u d C 1 N Z X M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C R p H M / 9 X h J v 5 m 2 r I 1 t W p Y A A A A A A g A A A A A A A 2 Y A A M A A A A A Q A A A A t 9 v 7 x S o C + n + / 3 p k e D U G L y A A A A A A E g A A A o A A A A B A A A A B X v l v + 7 u 4 8 c N D U Y 4 f O a h F 9 U A A A A H m M o 5 D 7 y S w s M 7 E L 4 e f k L 8 5 N n 4 z w U b 3 z Y j m k 6 1 U R T O o A m 3 g T 3 8 4 e / H e B n 4 o 4 6 8 w H X Z k L 3 Z U E v 3 U B 0 r y K l j U j S o j G + F 0 l M x G p W l i 1 y n l e w x g E F A A A A D 6 8 j 8 0 k d v 5 / u 6 V + R j k Y j Z T P P V W N < / D a t a M a s h u p > 
</file>

<file path=customXml/itemProps1.xml><?xml version="1.0" encoding="utf-8"?>
<ds:datastoreItem xmlns:ds="http://schemas.openxmlformats.org/officeDocument/2006/customXml" ds:itemID="{A79B6D0C-CEB7-4383-9A05-B84C989663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F7172-FBE1-4C55-91CA-32537C76E086}">
  <ds:schemaRefs>
    <ds:schemaRef ds:uri="http://schemas.microsoft.com/office/2006/metadata/properties"/>
    <ds:schemaRef ds:uri="http://schemas.microsoft.com/office/infopath/2007/PartnerControls"/>
    <ds:schemaRef ds:uri="b8145ddb-dc13-4000-aab5-ba2dc90e4708"/>
    <ds:schemaRef ds:uri="847dac13-0963-4f92-902a-c2d309a4615c"/>
  </ds:schemaRefs>
</ds:datastoreItem>
</file>

<file path=customXml/itemProps3.xml><?xml version="1.0" encoding="utf-8"?>
<ds:datastoreItem xmlns:ds="http://schemas.openxmlformats.org/officeDocument/2006/customXml" ds:itemID="{2D160B08-C457-44F7-AC16-0A2D23357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45ddb-dc13-4000-aab5-ba2dc90e4708"/>
    <ds:schemaRef ds:uri="847dac13-0963-4f92-902a-c2d309a46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9F33C3-CE73-4499-BE76-51241549EC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NAU TRIANGULAR</vt:lpstr>
      <vt:lpstr>CUPS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Assistant2</dc:creator>
  <cp:lastModifiedBy>Javier Zamorano Castilla</cp:lastModifiedBy>
  <cp:lastPrinted>2021-10-20T09:50:06Z</cp:lastPrinted>
  <dcterms:created xsi:type="dcterms:W3CDTF">2014-03-27T16:53:41Z</dcterms:created>
  <dcterms:modified xsi:type="dcterms:W3CDTF">2026-03-08T16:09:40Z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0x0101005005EDA904FEBE4A90E34E7FE286C3D0</vt:lpwstr>
  </property>
</Properties>
</file>