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tersa.sharepoint.com/Juridic/AsJu2/TERSA/7 CTTE1100/CTTE1176 Servei de roba treball CTRM/DOCUMENTACIÓ/"/>
    </mc:Choice>
  </mc:AlternateContent>
  <xr:revisionPtr revIDLastSave="168" documentId="8_{296B79A7-DA6F-4E09-9C12-98D6182E7E01}" xr6:coauthVersionLast="47" xr6:coauthVersionMax="47" xr10:uidLastSave="{D56DB94B-6CDC-49EA-852E-3C568CB2DB4A}"/>
  <bookViews>
    <workbookView xWindow="-108" yWindow="-108" windowWidth="23256" windowHeight="12456" firstSheet="3" activeTab="3" xr2:uid="{00000000-000D-0000-FFFF-FFFF00000000}"/>
  </bookViews>
  <sheets>
    <sheet name="EVENTUAL  (2)" sheetId="23" state="hidden" r:id="rId1"/>
    <sheet name="FIJO  (2)" sheetId="22" state="hidden" r:id="rId2"/>
    <sheet name="PRECIO UNITARIO PRENDAS (2)" sheetId="21" state="hidden" r:id="rId3"/>
    <sheet name="RESUMEN " sheetId="20" r:id="rId4"/>
    <sheet name="FIJO " sheetId="18" r:id="rId5"/>
    <sheet name="EVENTUAL " sheetId="19" r:id="rId6"/>
    <sheet name="Hoja2" sheetId="12" state="hidden" r:id="rId7"/>
  </sheets>
  <externalReferences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9" l="1"/>
  <c r="E12" i="18"/>
  <c r="F39" i="23" l="1"/>
  <c r="G38" i="23"/>
  <c r="F38" i="23"/>
  <c r="F41" i="23" s="1"/>
  <c r="G37" i="23"/>
  <c r="G41" i="23" s="1"/>
  <c r="F37" i="23"/>
  <c r="G32" i="23"/>
  <c r="F31" i="23"/>
  <c r="F30" i="23"/>
  <c r="F29" i="23"/>
  <c r="F32" i="23" s="1"/>
  <c r="G26" i="23"/>
  <c r="F26" i="23"/>
  <c r="G25" i="23"/>
  <c r="F25" i="23"/>
  <c r="G24" i="23"/>
  <c r="F24" i="23"/>
  <c r="G23" i="23"/>
  <c r="F23" i="23"/>
  <c r="G22" i="23"/>
  <c r="F22" i="23"/>
  <c r="G21" i="23"/>
  <c r="F21" i="23"/>
  <c r="G20" i="23"/>
  <c r="F20" i="23"/>
  <c r="G19" i="23"/>
  <c r="F19" i="23"/>
  <c r="G18" i="23"/>
  <c r="F18" i="23"/>
  <c r="G17" i="23"/>
  <c r="G27" i="23" s="1"/>
  <c r="F17" i="23"/>
  <c r="F27" i="23" s="1"/>
  <c r="G14" i="23"/>
  <c r="F14" i="23"/>
  <c r="G13" i="23"/>
  <c r="F13" i="23"/>
  <c r="G12" i="23"/>
  <c r="F12" i="23"/>
  <c r="G11" i="23"/>
  <c r="G15" i="23" s="1"/>
  <c r="F11" i="23"/>
  <c r="G10" i="23"/>
  <c r="F10" i="23"/>
  <c r="G9" i="23"/>
  <c r="F9" i="23"/>
  <c r="F15" i="23" s="1"/>
  <c r="G42" i="22"/>
  <c r="G43" i="22" s="1"/>
  <c r="F42" i="22"/>
  <c r="G40" i="22"/>
  <c r="G39" i="22"/>
  <c r="F39" i="22"/>
  <c r="G38" i="22"/>
  <c r="F38" i="22"/>
  <c r="G37" i="22"/>
  <c r="F37" i="22"/>
  <c r="G36" i="22"/>
  <c r="F36" i="22"/>
  <c r="G35" i="22"/>
  <c r="F35" i="22"/>
  <c r="F43" i="22" s="1"/>
  <c r="G34" i="22"/>
  <c r="F34" i="22"/>
  <c r="G33" i="22"/>
  <c r="F33" i="22"/>
  <c r="G32" i="22"/>
  <c r="F32" i="22"/>
  <c r="F40" i="22" s="1"/>
  <c r="G29" i="22"/>
  <c r="F29" i="22"/>
  <c r="G28" i="22"/>
  <c r="G27" i="22"/>
  <c r="G26" i="22"/>
  <c r="E26" i="22"/>
  <c r="E27" i="22" s="1"/>
  <c r="G25" i="22"/>
  <c r="E25" i="22"/>
  <c r="F25" i="22" s="1"/>
  <c r="G24" i="22"/>
  <c r="G23" i="22"/>
  <c r="E23" i="22"/>
  <c r="E24" i="22" s="1"/>
  <c r="F24" i="22" s="1"/>
  <c r="G22" i="22"/>
  <c r="E22" i="22"/>
  <c r="F22" i="22" s="1"/>
  <c r="G21" i="22"/>
  <c r="E21" i="22"/>
  <c r="F21" i="22" s="1"/>
  <c r="G20" i="22"/>
  <c r="G30" i="22" s="1"/>
  <c r="F20" i="22"/>
  <c r="G17" i="22"/>
  <c r="F17" i="22"/>
  <c r="G16" i="22"/>
  <c r="C16" i="22"/>
  <c r="C28" i="22" s="1"/>
  <c r="G15" i="22"/>
  <c r="C15" i="22"/>
  <c r="G14" i="22"/>
  <c r="C14" i="22"/>
  <c r="G13" i="22"/>
  <c r="C13" i="22"/>
  <c r="G12" i="22"/>
  <c r="C12" i="22"/>
  <c r="G11" i="22"/>
  <c r="C11" i="22"/>
  <c r="G10" i="22"/>
  <c r="E10" i="22"/>
  <c r="E11" i="22" s="1"/>
  <c r="C10" i="22"/>
  <c r="G9" i="22"/>
  <c r="G18" i="22" s="1"/>
  <c r="F9" i="22"/>
  <c r="C9" i="22"/>
  <c r="C42" i="21"/>
  <c r="D41" i="21"/>
  <c r="D42" i="21" s="1"/>
  <c r="C38" i="21"/>
  <c r="D37" i="21"/>
  <c r="D36" i="21"/>
  <c r="D35" i="21"/>
  <c r="D34" i="21"/>
  <c r="D33" i="21"/>
  <c r="D32" i="21"/>
  <c r="D31" i="21"/>
  <c r="D30" i="21"/>
  <c r="D38" i="21" s="1"/>
  <c r="C28" i="21"/>
  <c r="D27" i="21"/>
  <c r="D26" i="21"/>
  <c r="D25" i="21"/>
  <c r="D24" i="21"/>
  <c r="D23" i="21"/>
  <c r="D22" i="21"/>
  <c r="D21" i="21"/>
  <c r="D20" i="21"/>
  <c r="D19" i="21"/>
  <c r="D28" i="21" s="1"/>
  <c r="D18" i="21"/>
  <c r="C16" i="21"/>
  <c r="D15" i="21"/>
  <c r="D14" i="21"/>
  <c r="D13" i="21"/>
  <c r="D12" i="21"/>
  <c r="D11" i="21"/>
  <c r="D10" i="21"/>
  <c r="D9" i="21"/>
  <c r="D8" i="21"/>
  <c r="D7" i="21"/>
  <c r="D16" i="21" s="1"/>
  <c r="F34" i="23" l="1"/>
  <c r="G34" i="23"/>
  <c r="G43" i="23" s="1"/>
  <c r="F43" i="23"/>
  <c r="E12" i="22"/>
  <c r="F11" i="22"/>
  <c r="G44" i="22"/>
  <c r="G46" i="22" s="1"/>
  <c r="F27" i="22"/>
  <c r="F30" i="22" s="1"/>
  <c r="E28" i="22"/>
  <c r="F28" i="22" s="1"/>
  <c r="F23" i="22"/>
  <c r="F26" i="22"/>
  <c r="F10" i="22"/>
  <c r="E13" i="22" l="1"/>
  <c r="F12" i="22"/>
  <c r="F13" i="22" l="1"/>
  <c r="E14" i="22"/>
  <c r="E15" i="22" l="1"/>
  <c r="F14" i="22"/>
  <c r="F15" i="22" l="1"/>
  <c r="E16" i="22"/>
  <c r="F16" i="22" s="1"/>
  <c r="F18" i="22"/>
  <c r="F44" i="22" s="1"/>
  <c r="F46" i="22" s="1"/>
  <c r="G43" i="18" l="1"/>
  <c r="F42" i="18"/>
  <c r="F43" i="18" s="1"/>
  <c r="F26" i="19"/>
  <c r="F14" i="19"/>
  <c r="F39" i="18"/>
  <c r="F29" i="18"/>
  <c r="F17" i="18"/>
  <c r="F20" i="19" l="1"/>
  <c r="F21" i="19"/>
  <c r="F22" i="19"/>
  <c r="F23" i="19"/>
  <c r="F24" i="19"/>
  <c r="F25" i="19"/>
  <c r="F13" i="19"/>
  <c r="G18" i="18" l="1"/>
  <c r="G30" i="18"/>
  <c r="G40" i="18"/>
  <c r="G35" i="19"/>
  <c r="G44" i="18" l="1"/>
  <c r="F32" i="19" l="1"/>
  <c r="F19" i="19"/>
  <c r="F18" i="19"/>
  <c r="F17" i="19"/>
  <c r="F12" i="19"/>
  <c r="F11" i="19"/>
  <c r="F10" i="19"/>
  <c r="F9" i="19"/>
  <c r="F38" i="18"/>
  <c r="F37" i="18"/>
  <c r="F36" i="18"/>
  <c r="F35" i="18"/>
  <c r="F34" i="18"/>
  <c r="F33" i="18"/>
  <c r="F32" i="18"/>
  <c r="E25" i="18"/>
  <c r="E21" i="18"/>
  <c r="E22" i="18" s="1"/>
  <c r="F20" i="18"/>
  <c r="C16" i="18"/>
  <c r="C15" i="18"/>
  <c r="C14" i="18"/>
  <c r="C13" i="18"/>
  <c r="C12" i="18"/>
  <c r="C11" i="18"/>
  <c r="E10" i="18"/>
  <c r="E11" i="18" s="1"/>
  <c r="C10" i="18"/>
  <c r="C9" i="18"/>
  <c r="F9" i="18" s="1"/>
  <c r="F15" i="19" l="1"/>
  <c r="F27" i="19"/>
  <c r="F40" i="18"/>
  <c r="F21" i="18"/>
  <c r="E23" i="18"/>
  <c r="E24" i="18" s="1"/>
  <c r="F24" i="18" s="1"/>
  <c r="E26" i="18"/>
  <c r="F11" i="18"/>
  <c r="C28" i="18"/>
  <c r="F35" i="19"/>
  <c r="F10" i="18"/>
  <c r="F22" i="18"/>
  <c r="F25" i="18"/>
  <c r="F29" i="19" l="1"/>
  <c r="F37" i="19" s="1"/>
  <c r="E11" i="20" s="1"/>
  <c r="F23" i="18"/>
  <c r="E27" i="18"/>
  <c r="F26" i="18"/>
  <c r="F12" i="18"/>
  <c r="E13" i="18"/>
  <c r="E28" i="18" l="1"/>
  <c r="F27" i="18"/>
  <c r="E14" i="18"/>
  <c r="F13" i="18"/>
  <c r="F28" i="18" l="1"/>
  <c r="F30" i="18" s="1"/>
  <c r="F14" i="18"/>
  <c r="E15" i="18"/>
  <c r="E16" i="18" l="1"/>
  <c r="F16" i="18" s="1"/>
  <c r="F15" i="18"/>
  <c r="F18" i="18" l="1"/>
  <c r="F44" i="18" s="1"/>
  <c r="F46" i="18" s="1"/>
  <c r="E7" i="20" s="1"/>
  <c r="E13" i="20" s="1"/>
  <c r="E17" i="20" s="1"/>
  <c r="G46" i="18"/>
  <c r="G27" i="19" l="1"/>
  <c r="G29" i="19" s="1"/>
  <c r="G15" i="19"/>
  <c r="G37" i="19" l="1"/>
</calcChain>
</file>

<file path=xl/sharedStrings.xml><?xml version="1.0" encoding="utf-8"?>
<sst xmlns="http://schemas.openxmlformats.org/spreadsheetml/2006/main" count="252" uniqueCount="71">
  <si>
    <t>SUBTOTAL</t>
  </si>
  <si>
    <t>SERVICIO DE RENTING DE ROPA LABORAL</t>
  </si>
  <si>
    <t>Personal de producción de la planta de ENVASES</t>
  </si>
  <si>
    <t>€ mes/trabajador</t>
  </si>
  <si>
    <t>Nº trabajadores</t>
  </si>
  <si>
    <t xml:space="preserve">Pantalón </t>
  </si>
  <si>
    <t>Polar</t>
  </si>
  <si>
    <t>Parka</t>
  </si>
  <si>
    <t>Polo manga larga</t>
  </si>
  <si>
    <t>Camiseta térmica</t>
  </si>
  <si>
    <t>Pantalón térmico</t>
  </si>
  <si>
    <t>Braga polar</t>
  </si>
  <si>
    <t>Gorra con visera</t>
  </si>
  <si>
    <t>Personal de producción de la planta de VOLUMINOSOS (HV)</t>
  </si>
  <si>
    <t>Cazadora</t>
  </si>
  <si>
    <t>Camisa</t>
  </si>
  <si>
    <t>Pantalón</t>
  </si>
  <si>
    <t>Personal de MANTENIMIENTO</t>
  </si>
  <si>
    <t>Duración del contrato (meses)</t>
  </si>
  <si>
    <t>Concepto</t>
  </si>
  <si>
    <t>TOTAL (€)/MES</t>
  </si>
  <si>
    <t>SUBTOTAL PRESUPUESTO PERSONAL FIJO MENSUAL RENTING ROPA LABORAL</t>
  </si>
  <si>
    <t>BOLSA ECONÓMICA DESTINADA A ALTAS/BAJAS E INCIDENCIAS NO PREVISTAS</t>
  </si>
  <si>
    <t>Subtotal de trabajadores</t>
  </si>
  <si>
    <t xml:space="preserve">Personal EVENTUAL de producción de la planta de VOLUMINOSOS (HV) </t>
  </si>
  <si>
    <t xml:space="preserve">Personal EVENTUAL VERANO de producción de la planta de ENVASES </t>
  </si>
  <si>
    <t>Personal EVENTUAL de MANTENIMIENTO</t>
  </si>
  <si>
    <t>Personal fijo</t>
  </si>
  <si>
    <t>Personal eventual</t>
  </si>
  <si>
    <t>Precio (€)/ prenda</t>
  </si>
  <si>
    <t>Nº de unidades</t>
  </si>
  <si>
    <t>TOTAL (€)</t>
  </si>
  <si>
    <t>Subtotal aproximado de trabajadores (anual)</t>
  </si>
  <si>
    <t>SUBTOTAL COMPRA ROPA PARA PERSONAL EVENTUAL</t>
  </si>
  <si>
    <t>Servicio lavado personal producción ENVASES</t>
  </si>
  <si>
    <t>Servicio lavado personal producción VOLUMINOSOS (HV)</t>
  </si>
  <si>
    <t>Precio (€)/ mes</t>
  </si>
  <si>
    <t>SUBTOTAL SERVICIO DE LIMPIEZA</t>
  </si>
  <si>
    <t>SUBTOTAL PRESUPUESTO PERSONAL EVENTUAL ROPA LABORAL</t>
  </si>
  <si>
    <t>Nº de meses previstos</t>
  </si>
  <si>
    <t>Subtotal de trabajadores fijos</t>
  </si>
  <si>
    <t>Meses previstos</t>
  </si>
  <si>
    <t>Meses previstos por trabajador eventual durante la duración del contrato (meses)</t>
  </si>
  <si>
    <t>Subtotal de trabajadores eventuales previstos</t>
  </si>
  <si>
    <t>PRECIO UNITARIO (€)</t>
  </si>
  <si>
    <t>Precio unitario de las prendas</t>
  </si>
  <si>
    <t>Campos a rellenar por parte del licitador</t>
  </si>
  <si>
    <t>Precio objeto de valoración según apartado XII) del informe de necesidad</t>
  </si>
  <si>
    <t>PRECIO MÁXIMO LICITACIÓN (€)</t>
  </si>
  <si>
    <t xml:space="preserve">*Nº de altas corresponde a nuevos trabajadores estimados que se incorparán durante el período contractual </t>
  </si>
  <si>
    <t>**(*) Este valor no será vinculante ni será objeto de oferta por parte de los licitadores. Esta importe se facturará en función de los servicios efectivamente realizados.</t>
  </si>
  <si>
    <t>Nº Altas*</t>
  </si>
  <si>
    <t>SUBTOTAL PERSONAL EVENTUAL**</t>
  </si>
  <si>
    <t>€ mes/trabajador LICITACIÓN ACTUAL</t>
  </si>
  <si>
    <t>Polo manga larga INVIERNO</t>
  </si>
  <si>
    <t>Polo manga larga VERANO</t>
  </si>
  <si>
    <t>SUBTOTAL PRESUPUESTO PERSONAL FIJO MENSUAL RENTING Y LIMPIEZA ROPA LABORAL</t>
  </si>
  <si>
    <t>SUBTOTAL PRESUPUESTO PERSONAL FIJO RENTING ROPA LABORAL (12 MESES)</t>
  </si>
  <si>
    <t>24+5+0</t>
  </si>
  <si>
    <t>5+5+0</t>
  </si>
  <si>
    <t>SUMA RENTING ROPA (36 MESES)</t>
  </si>
  <si>
    <t>Softshell</t>
  </si>
  <si>
    <t>Pantalón multibolsillos</t>
  </si>
  <si>
    <t>Servicio lavado personal producción MANTENIMIENTO</t>
  </si>
  <si>
    <t>Toalla</t>
  </si>
  <si>
    <t>50+31+11+5</t>
  </si>
  <si>
    <t>Personal de OFICINAS</t>
  </si>
  <si>
    <t>SERVICIO DE COMPRA DE ROPA LABORAL</t>
  </si>
  <si>
    <t>24+7</t>
  </si>
  <si>
    <t>OFERTA ECONÓMICA (36 MESES)</t>
  </si>
  <si>
    <t>Camisa o polo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</si>
</sst>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Verdana"/>
      <family val="2"/>
    </font>
    <font>
      <b/>
      <sz val="8"/>
      <name val="Verdana"/>
      <family val="2"/>
    </font>
    <font>
      <sz val="10"/>
      <color rgb="FF000000"/>
      <name val="Times New Roman"/>
      <family val="1"/>
    </font>
    <font>
      <sz val="8"/>
      <color rgb="FF00000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b/>
      <sz val="10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34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4" fontId="7" fillId="6" borderId="4" xfId="1" applyFont="1" applyFill="1" applyBorder="1" applyAlignment="1">
      <alignment horizontal="center" vertical="center"/>
    </xf>
    <xf numFmtId="44" fontId="6" fillId="5" borderId="4" xfId="1" applyFont="1" applyFill="1" applyBorder="1" applyAlignment="1">
      <alignment horizontal="center" vertical="center"/>
    </xf>
    <xf numFmtId="44" fontId="7" fillId="6" borderId="13" xfId="1" applyFont="1" applyFill="1" applyBorder="1" applyAlignment="1">
      <alignment horizontal="center" vertical="center"/>
    </xf>
    <xf numFmtId="44" fontId="6" fillId="5" borderId="14" xfId="1" applyFont="1" applyFill="1" applyBorder="1" applyAlignment="1">
      <alignment horizontal="center" vertical="center"/>
    </xf>
    <xf numFmtId="44" fontId="6" fillId="0" borderId="8" xfId="3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44" fontId="6" fillId="5" borderId="16" xfId="1" applyFont="1" applyFill="1" applyBorder="1" applyAlignment="1">
      <alignment horizontal="center" vertical="center"/>
    </xf>
    <xf numFmtId="44" fontId="6" fillId="5" borderId="0" xfId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top"/>
    </xf>
    <xf numFmtId="0" fontId="8" fillId="2" borderId="3" xfId="2" applyFont="1" applyFill="1" applyBorder="1" applyAlignment="1">
      <alignment horizontal="left" vertical="center" wrapText="1"/>
    </xf>
    <xf numFmtId="0" fontId="10" fillId="2" borderId="4" xfId="2" applyFont="1" applyFill="1" applyBorder="1" applyAlignment="1">
      <alignment vertical="center" wrapText="1"/>
    </xf>
    <xf numFmtId="0" fontId="5" fillId="0" borderId="0" xfId="2" applyFont="1"/>
    <xf numFmtId="0" fontId="2" fillId="0" borderId="0" xfId="2" applyFont="1"/>
    <xf numFmtId="0" fontId="10" fillId="2" borderId="4" xfId="2" applyFont="1" applyFill="1" applyBorder="1" applyAlignment="1">
      <alignment horizontal="right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1" fillId="0" borderId="0" xfId="2" applyAlignment="1">
      <alignment horizontal="left" vertical="top"/>
    </xf>
    <xf numFmtId="0" fontId="7" fillId="0" borderId="5" xfId="2" applyFont="1" applyBorder="1" applyAlignment="1">
      <alignment horizontal="left" vertical="center"/>
    </xf>
    <xf numFmtId="44" fontId="7" fillId="6" borderId="24" xfId="3" applyFont="1" applyFill="1" applyBorder="1" applyAlignment="1">
      <alignment horizontal="center" vertical="center"/>
    </xf>
    <xf numFmtId="0" fontId="7" fillId="0" borderId="7" xfId="3" applyNumberFormat="1" applyFont="1" applyBorder="1" applyAlignment="1">
      <alignment horizontal="center" vertical="center"/>
    </xf>
    <xf numFmtId="44" fontId="7" fillId="0" borderId="6" xfId="3" applyFont="1" applyBorder="1" applyAlignment="1">
      <alignment horizontal="center" vertical="center"/>
    </xf>
    <xf numFmtId="44" fontId="1" fillId="0" borderId="0" xfId="2" applyNumberFormat="1" applyAlignment="1">
      <alignment horizontal="left" vertical="top"/>
    </xf>
    <xf numFmtId="0" fontId="6" fillId="0" borderId="28" xfId="2" applyFont="1" applyBorder="1" applyAlignment="1">
      <alignment horizontal="left" vertical="center"/>
    </xf>
    <xf numFmtId="44" fontId="7" fillId="6" borderId="7" xfId="3" applyFont="1" applyFill="1" applyBorder="1" applyAlignment="1">
      <alignment horizontal="center" vertical="center"/>
    </xf>
    <xf numFmtId="0" fontId="7" fillId="0" borderId="7" xfId="3" applyNumberFormat="1" applyFont="1" applyFill="1" applyBorder="1" applyAlignment="1">
      <alignment horizontal="center" vertical="center"/>
    </xf>
    <xf numFmtId="44" fontId="6" fillId="0" borderId="29" xfId="3" applyFont="1" applyBorder="1" applyAlignment="1">
      <alignment horizontal="center" vertical="center"/>
    </xf>
    <xf numFmtId="164" fontId="11" fillId="4" borderId="4" xfId="3" applyNumberFormat="1" applyFont="1" applyFill="1" applyBorder="1" applyAlignment="1">
      <alignment vertical="center"/>
    </xf>
    <xf numFmtId="0" fontId="11" fillId="0" borderId="10" xfId="2" applyFont="1" applyBorder="1" applyAlignment="1">
      <alignment horizontal="center" vertical="center"/>
    </xf>
    <xf numFmtId="164" fontId="11" fillId="0" borderId="10" xfId="3" applyNumberFormat="1" applyFont="1" applyFill="1" applyBorder="1" applyAlignment="1">
      <alignment vertical="center"/>
    </xf>
    <xf numFmtId="0" fontId="11" fillId="0" borderId="0" xfId="2" applyFont="1" applyAlignment="1">
      <alignment horizontal="center" vertical="center"/>
    </xf>
    <xf numFmtId="164" fontId="11" fillId="0" borderId="0" xfId="3" applyNumberFormat="1" applyFont="1" applyFill="1" applyBorder="1" applyAlignment="1">
      <alignment vertical="center"/>
    </xf>
    <xf numFmtId="0" fontId="5" fillId="0" borderId="0" xfId="2" applyFont="1" applyAlignment="1">
      <alignment horizontal="left" vertical="top" wrapText="1"/>
    </xf>
    <xf numFmtId="44" fontId="6" fillId="7" borderId="8" xfId="3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14" fontId="3" fillId="3" borderId="0" xfId="2" applyNumberFormat="1" applyFont="1" applyFill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44" fontId="7" fillId="8" borderId="7" xfId="3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left" vertical="center"/>
    </xf>
    <xf numFmtId="44" fontId="7" fillId="8" borderId="16" xfId="3" applyFont="1" applyFill="1" applyBorder="1" applyAlignment="1">
      <alignment horizontal="center" vertical="center"/>
    </xf>
    <xf numFmtId="44" fontId="7" fillId="0" borderId="8" xfId="3" applyFont="1" applyBorder="1" applyAlignment="1">
      <alignment horizontal="center" vertical="center"/>
    </xf>
    <xf numFmtId="0" fontId="7" fillId="9" borderId="7" xfId="0" applyFont="1" applyFill="1" applyBorder="1" applyAlignment="1">
      <alignment horizontal="left" vertical="center"/>
    </xf>
    <xf numFmtId="0" fontId="3" fillId="2" borderId="33" xfId="2" applyFont="1" applyFill="1" applyBorder="1" applyAlignment="1">
      <alignment horizontal="center" vertical="center" wrapText="1"/>
    </xf>
    <xf numFmtId="44" fontId="7" fillId="8" borderId="7" xfId="3" applyFont="1" applyFill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44" fontId="7" fillId="6" borderId="14" xfId="1" applyFont="1" applyFill="1" applyBorder="1" applyAlignment="1">
      <alignment horizontal="center" vertical="center"/>
    </xf>
    <xf numFmtId="44" fontId="7" fillId="6" borderId="0" xfId="1" applyFont="1" applyFill="1" applyBorder="1" applyAlignment="1">
      <alignment horizontal="center" vertical="center"/>
    </xf>
    <xf numFmtId="44" fontId="7" fillId="6" borderId="16" xfId="1" applyFont="1" applyFill="1" applyBorder="1" applyAlignment="1">
      <alignment horizontal="center" vertical="center"/>
    </xf>
    <xf numFmtId="0" fontId="7" fillId="0" borderId="15" xfId="2" applyFont="1" applyBorder="1" applyAlignment="1">
      <alignment horizontal="left" vertical="center"/>
    </xf>
    <xf numFmtId="44" fontId="7" fillId="6" borderId="0" xfId="3" applyFont="1" applyFill="1" applyBorder="1" applyAlignment="1">
      <alignment horizontal="center" vertical="center"/>
    </xf>
    <xf numFmtId="0" fontId="7" fillId="0" borderId="16" xfId="3" applyNumberFormat="1" applyFont="1" applyBorder="1" applyAlignment="1">
      <alignment horizontal="center" vertical="center"/>
    </xf>
    <xf numFmtId="44" fontId="7" fillId="6" borderId="16" xfId="3" applyFont="1" applyFill="1" applyBorder="1" applyAlignment="1">
      <alignment horizontal="center" vertical="center"/>
    </xf>
    <xf numFmtId="0" fontId="7" fillId="0" borderId="16" xfId="3" applyNumberFormat="1" applyFont="1" applyFill="1" applyBorder="1" applyAlignment="1">
      <alignment horizontal="center" vertical="center"/>
    </xf>
    <xf numFmtId="44" fontId="7" fillId="0" borderId="34" xfId="3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/>
    </xf>
    <xf numFmtId="44" fontId="6" fillId="0" borderId="7" xfId="3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44" fontId="6" fillId="5" borderId="7" xfId="1" applyFont="1" applyFill="1" applyBorder="1" applyAlignment="1">
      <alignment horizontal="center" vertical="center"/>
    </xf>
    <xf numFmtId="44" fontId="6" fillId="7" borderId="7" xfId="3" applyFont="1" applyFill="1" applyBorder="1" applyAlignment="1">
      <alignment horizontal="center" vertical="center"/>
    </xf>
    <xf numFmtId="44" fontId="7" fillId="0" borderId="7" xfId="3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44" fontId="7" fillId="8" borderId="35" xfId="3" applyFont="1" applyFill="1" applyBorder="1" applyAlignment="1">
      <alignment horizontal="center" vertical="center"/>
    </xf>
    <xf numFmtId="0" fontId="7" fillId="0" borderId="18" xfId="2" applyFont="1" applyBorder="1" applyAlignment="1">
      <alignment horizontal="left" vertical="center"/>
    </xf>
    <xf numFmtId="44" fontId="7" fillId="8" borderId="19" xfId="3" applyFont="1" applyFill="1" applyBorder="1" applyAlignment="1">
      <alignment vertical="center"/>
    </xf>
    <xf numFmtId="0" fontId="7" fillId="0" borderId="19" xfId="3" applyNumberFormat="1" applyFont="1" applyBorder="1" applyAlignment="1">
      <alignment horizontal="center" vertical="center"/>
    </xf>
    <xf numFmtId="44" fontId="7" fillId="0" borderId="19" xfId="3" applyFont="1" applyBorder="1" applyAlignment="1">
      <alignment horizontal="center" vertical="center"/>
    </xf>
    <xf numFmtId="44" fontId="7" fillId="0" borderId="27" xfId="3" applyFont="1" applyBorder="1" applyAlignment="1">
      <alignment horizontal="center" vertical="center"/>
    </xf>
    <xf numFmtId="0" fontId="7" fillId="0" borderId="21" xfId="2" applyFont="1" applyBorder="1" applyAlignment="1">
      <alignment horizontal="left" vertical="center"/>
    </xf>
    <xf numFmtId="44" fontId="7" fillId="8" borderId="22" xfId="3" applyFont="1" applyFill="1" applyBorder="1" applyAlignment="1">
      <alignment vertical="center"/>
    </xf>
    <xf numFmtId="0" fontId="7" fillId="0" borderId="22" xfId="3" applyNumberFormat="1" applyFont="1" applyBorder="1" applyAlignment="1">
      <alignment horizontal="center" vertical="center"/>
    </xf>
    <xf numFmtId="44" fontId="7" fillId="0" borderId="22" xfId="3" applyFont="1" applyBorder="1" applyAlignment="1">
      <alignment horizontal="center" vertical="center"/>
    </xf>
    <xf numFmtId="44" fontId="7" fillId="0" borderId="29" xfId="3" applyFont="1" applyBorder="1" applyAlignment="1">
      <alignment horizontal="center" vertical="center"/>
    </xf>
    <xf numFmtId="0" fontId="7" fillId="9" borderId="5" xfId="0" applyFont="1" applyFill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44" fontId="6" fillId="0" borderId="22" xfId="3" applyFont="1" applyBorder="1" applyAlignment="1">
      <alignment horizontal="center" vertical="center"/>
    </xf>
    <xf numFmtId="44" fontId="6" fillId="0" borderId="23" xfId="3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top"/>
    </xf>
    <xf numFmtId="0" fontId="5" fillId="0" borderId="37" xfId="0" applyFont="1" applyBorder="1" applyAlignment="1">
      <alignment horizontal="center" vertical="top"/>
    </xf>
    <xf numFmtId="14" fontId="3" fillId="3" borderId="1" xfId="2" applyNumberFormat="1" applyFont="1" applyFill="1" applyBorder="1" applyAlignment="1">
      <alignment horizontal="center" vertical="center"/>
    </xf>
    <xf numFmtId="14" fontId="3" fillId="3" borderId="3" xfId="2" applyNumberFormat="1" applyFont="1" applyFill="1" applyBorder="1" applyAlignment="1">
      <alignment horizontal="center" vertical="center"/>
    </xf>
    <xf numFmtId="14" fontId="3" fillId="3" borderId="2" xfId="2" applyNumberFormat="1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left" vertical="center"/>
    </xf>
    <xf numFmtId="0" fontId="11" fillId="4" borderId="3" xfId="2" applyFont="1" applyFill="1" applyBorder="1" applyAlignment="1">
      <alignment horizontal="left" vertical="center"/>
    </xf>
    <xf numFmtId="0" fontId="11" fillId="4" borderId="2" xfId="2" applyFont="1" applyFill="1" applyBorder="1" applyAlignment="1">
      <alignment horizontal="left" vertical="center"/>
    </xf>
    <xf numFmtId="0" fontId="6" fillId="0" borderId="21" xfId="2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 wrapText="1"/>
    </xf>
    <xf numFmtId="0" fontId="9" fillId="4" borderId="30" xfId="2" applyFont="1" applyFill="1" applyBorder="1" applyAlignment="1">
      <alignment horizontal="center" vertical="center" wrapText="1"/>
    </xf>
    <xf numFmtId="0" fontId="9" fillId="4" borderId="31" xfId="2" applyFont="1" applyFill="1" applyBorder="1" applyAlignment="1">
      <alignment horizontal="center" vertical="center" wrapText="1"/>
    </xf>
    <xf numFmtId="14" fontId="3" fillId="3" borderId="25" xfId="2" applyNumberFormat="1" applyFont="1" applyFill="1" applyBorder="1" applyAlignment="1">
      <alignment horizontal="center" vertical="center"/>
    </xf>
    <xf numFmtId="14" fontId="3" fillId="3" borderId="26" xfId="2" applyNumberFormat="1" applyFont="1" applyFill="1" applyBorder="1" applyAlignment="1">
      <alignment horizontal="center" vertical="center"/>
    </xf>
    <xf numFmtId="14" fontId="3" fillId="3" borderId="27" xfId="2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14" fontId="3" fillId="3" borderId="31" xfId="2" applyNumberFormat="1" applyFont="1" applyFill="1" applyBorder="1" applyAlignment="1">
      <alignment horizontal="center" vertical="center"/>
    </xf>
    <xf numFmtId="0" fontId="6" fillId="0" borderId="9" xfId="2" applyFont="1" applyBorder="1" applyAlignment="1">
      <alignment horizontal="left" vertical="center"/>
    </xf>
    <xf numFmtId="0" fontId="6" fillId="0" borderId="28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14" fontId="3" fillId="3" borderId="32" xfId="2" applyNumberFormat="1" applyFont="1" applyFill="1" applyBorder="1" applyAlignment="1">
      <alignment horizontal="center" vertical="center"/>
    </xf>
    <xf numFmtId="14" fontId="3" fillId="3" borderId="14" xfId="2" applyNumberFormat="1" applyFont="1" applyFill="1" applyBorder="1" applyAlignment="1">
      <alignment horizontal="center" vertical="center"/>
    </xf>
    <xf numFmtId="14" fontId="3" fillId="3" borderId="25" xfId="2" applyNumberFormat="1" applyFont="1" applyFill="1" applyBorder="1" applyAlignment="1">
      <alignment horizontal="left" vertical="center"/>
    </xf>
    <xf numFmtId="14" fontId="3" fillId="3" borderId="26" xfId="2" applyNumberFormat="1" applyFont="1" applyFill="1" applyBorder="1" applyAlignment="1">
      <alignment horizontal="left" vertical="center"/>
    </xf>
    <xf numFmtId="14" fontId="3" fillId="3" borderId="27" xfId="2" applyNumberFormat="1" applyFont="1" applyFill="1" applyBorder="1" applyAlignment="1">
      <alignment horizontal="left" vertical="center"/>
    </xf>
    <xf numFmtId="0" fontId="11" fillId="4" borderId="1" xfId="2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14" fontId="3" fillId="3" borderId="7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top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4" fontId="3" fillId="3" borderId="12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14" fontId="3" fillId="3" borderId="11" xfId="0" applyNumberFormat="1" applyFont="1" applyFill="1" applyBorder="1" applyAlignment="1">
      <alignment horizontal="center" vertical="center"/>
    </xf>
    <xf numFmtId="14" fontId="3" fillId="3" borderId="21" xfId="0" applyNumberFormat="1" applyFont="1" applyFill="1" applyBorder="1" applyAlignment="1">
      <alignment horizontal="center" vertical="center"/>
    </xf>
    <xf numFmtId="14" fontId="3" fillId="3" borderId="22" xfId="0" applyNumberFormat="1" applyFont="1" applyFill="1" applyBorder="1" applyAlignment="1">
      <alignment horizontal="center" vertical="center"/>
    </xf>
    <xf numFmtId="14" fontId="3" fillId="3" borderId="23" xfId="0" applyNumberFormat="1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</cellXfs>
  <cellStyles count="4">
    <cellStyle name="Moneda" xfId="1" builtinId="4"/>
    <cellStyle name="Moneda 2" xfId="3" xr:uid="{27710C97-1250-4DB2-8E40-D85B196FCE07}"/>
    <cellStyle name="Normal" xfId="0" builtinId="0"/>
    <cellStyle name="Normal 2" xfId="2" xr:uid="{4E936F54-6C1B-4AF9-8612-7855F0D41275}"/>
  </cellStyles>
  <dxfs count="0"/>
  <tableStyles count="0" defaultTableStyle="TableStyleMedium9" defaultPivotStyle="PivotStyleLight16"/>
  <colors>
    <mruColors>
      <color rgb="FFABF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uptersa.sharepoint.com/semesa/General/03%20Documentaci&#243;%20t&#232;cnica/03%20Plecs/01%20CTRM/2025/CTTE%20Renting%20Roba/PRECIOS%20MEJORADOS/CTTEXXXX%20Anexo%20Presupuesto.xlsx" TargetMode="External"/><Relationship Id="rId1" Type="http://schemas.openxmlformats.org/officeDocument/2006/relationships/externalLinkPath" Target="CTTEXXXX%20Anexo%20Presupuesto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CONCURSOS%20PUBLICOS/EXPEDIENTES/EXPEDIENTES%20PENDIENTES%20DE%20PRESENTAR/19-09-30%20Residuos%20Muni%20Gav&#224;-Viladecans_Unif/DOCUMENTACION/ECONOMICA/semesa%20renting%20revisado%20augusto%207%2010%2019%20Definitivo.xlsx" TargetMode="External"/><Relationship Id="rId2" Type="http://schemas.microsoft.com/office/2019/04/relationships/externalLinkLongPath" Target="/CONCURSOS%20PUBLICOS/EXPEDIENTES/EXPEDIENTES%20PENDIENTES%20DE%20PRESENTAR/19-09-30%20Residuos%20Muni%20Gav&#224;-Viladecans_Unif/DOCUMENTACION/ECONOMICA/semesa%20renting%20revisado%20augusto%207%2010%2019%20Definitivo.xlsx?2C9E0F2C" TargetMode="External"/><Relationship Id="rId1" Type="http://schemas.openxmlformats.org/officeDocument/2006/relationships/externalLinkPath" Target="file:///\\2C9E0F2C\semesa%20renting%20revisado%20augusto%207%2010%2019%20Definitiv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uptersa.sharepoint.com/semesa/General/03%20Documentaci&#243;%20t&#232;cnica/03%20Plecs/01%20CTRM/2025/CTTE%20Renting%20Roba/Estudi%20de%20mercat/Estudio%20de%20Mercado-%20CTTEXXXX.xlsx" TargetMode="External"/><Relationship Id="rId1" Type="http://schemas.openxmlformats.org/officeDocument/2006/relationships/externalLinkPath" Target="Estudi%20de%20mercat/Estudio%20de%20Mercado-%20CTTEXXXX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uptersa.sharepoint.com/semesa/General/03%20Documentaci&#243;%20t&#232;cnica/03%20Plecs/01%20CTRM/2025/CTTE%20Renting%20Roba/PRECIOS%20MEJORADOS/Estudio%20de%20Mercado-%20CTTEXXXX.xlsx" TargetMode="External"/><Relationship Id="rId1" Type="http://schemas.openxmlformats.org/officeDocument/2006/relationships/externalLinkPath" Target="Estudio%20de%20Mercado-%20CTTEX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PRESSUPOST LICITACIÓ"/>
      <sheetName val="FIJO "/>
      <sheetName val="EVENTUAL"/>
    </sheetNames>
    <sheetDataSet>
      <sheetData sheetId="0"/>
      <sheetData sheetId="1"/>
      <sheetData sheetId="2">
        <row r="9">
          <cell r="E9">
            <v>1400</v>
          </cell>
        </row>
        <row r="10">
          <cell r="E10">
            <v>425</v>
          </cell>
        </row>
        <row r="11">
          <cell r="E11">
            <v>432</v>
          </cell>
        </row>
        <row r="12">
          <cell r="E12">
            <v>1050</v>
          </cell>
        </row>
        <row r="13">
          <cell r="E13">
            <v>525</v>
          </cell>
        </row>
        <row r="14">
          <cell r="E14">
            <v>525</v>
          </cell>
        </row>
        <row r="15">
          <cell r="E15">
            <v>120</v>
          </cell>
        </row>
        <row r="16">
          <cell r="E16">
            <v>240</v>
          </cell>
        </row>
        <row r="17">
          <cell r="E17">
            <v>825</v>
          </cell>
        </row>
        <row r="20">
          <cell r="E20">
            <v>868</v>
          </cell>
        </row>
        <row r="21">
          <cell r="E21">
            <v>263.5</v>
          </cell>
        </row>
        <row r="22">
          <cell r="E22">
            <v>267.84000000000003</v>
          </cell>
        </row>
        <row r="23">
          <cell r="E23">
            <v>651</v>
          </cell>
        </row>
        <row r="24">
          <cell r="E24">
            <v>682</v>
          </cell>
        </row>
        <row r="25">
          <cell r="E25">
            <v>325.5</v>
          </cell>
        </row>
        <row r="26">
          <cell r="E26">
            <v>325.5</v>
          </cell>
        </row>
        <row r="27">
          <cell r="E27">
            <v>74.399999999999991</v>
          </cell>
        </row>
        <row r="28">
          <cell r="E28">
            <v>186</v>
          </cell>
        </row>
        <row r="29">
          <cell r="E29">
            <v>511.5</v>
          </cell>
        </row>
        <row r="32">
          <cell r="E32">
            <v>374</v>
          </cell>
        </row>
        <row r="33">
          <cell r="E33">
            <v>374</v>
          </cell>
        </row>
        <row r="34">
          <cell r="E34">
            <v>374</v>
          </cell>
        </row>
        <row r="35">
          <cell r="E35">
            <v>220</v>
          </cell>
        </row>
        <row r="36">
          <cell r="E36">
            <v>115.5</v>
          </cell>
        </row>
        <row r="37">
          <cell r="E37">
            <v>115.5</v>
          </cell>
        </row>
        <row r="38">
          <cell r="E38">
            <v>26.4</v>
          </cell>
        </row>
        <row r="39">
          <cell r="E39">
            <v>181.5</v>
          </cell>
        </row>
        <row r="42">
          <cell r="E42">
            <v>5.3125</v>
          </cell>
        </row>
      </sheetData>
      <sheetData sheetId="3">
        <row r="7">
          <cell r="I7">
            <v>13845.599999999999</v>
          </cell>
        </row>
        <row r="8">
          <cell r="I8">
            <v>15284.160000000002</v>
          </cell>
        </row>
        <row r="9">
          <cell r="I9">
            <v>10800</v>
          </cell>
        </row>
        <row r="10">
          <cell r="I10">
            <v>691.19999999999993</v>
          </cell>
        </row>
        <row r="11">
          <cell r="I11">
            <v>691.19999999999993</v>
          </cell>
        </row>
        <row r="12">
          <cell r="I12">
            <v>2635.2</v>
          </cell>
        </row>
        <row r="15">
          <cell r="I15">
            <v>1346.1</v>
          </cell>
        </row>
        <row r="16">
          <cell r="I16">
            <v>742.98000000000013</v>
          </cell>
        </row>
        <row r="17">
          <cell r="I17">
            <v>910</v>
          </cell>
        </row>
        <row r="18">
          <cell r="I18">
            <v>1050</v>
          </cell>
        </row>
        <row r="19">
          <cell r="I19">
            <v>1176</v>
          </cell>
        </row>
        <row r="20">
          <cell r="I20">
            <v>924</v>
          </cell>
        </row>
        <row r="21">
          <cell r="I21">
            <v>808.5</v>
          </cell>
        </row>
        <row r="22">
          <cell r="I22">
            <v>67.2</v>
          </cell>
        </row>
        <row r="23">
          <cell r="I23">
            <v>67.2</v>
          </cell>
        </row>
        <row r="24">
          <cell r="I24">
            <v>256.19999999999993</v>
          </cell>
        </row>
        <row r="40">
          <cell r="I40">
            <v>10800</v>
          </cell>
        </row>
        <row r="41">
          <cell r="I41">
            <v>21420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RESUMEN COMITE"/>
      <sheetName val="ANALISIS RENTABILIDAD"/>
      <sheetName val="COMPRAS"/>
      <sheetName val="CALCULOS"/>
    </sheetNames>
    <sheetDataSet>
      <sheetData sheetId="0" refreshError="1"/>
      <sheetData sheetId="1" refreshError="1"/>
      <sheetData sheetId="2" refreshError="1"/>
      <sheetData sheetId="3" refreshError="1">
        <row r="5">
          <cell r="Q5">
            <v>11.002641025641028</v>
          </cell>
        </row>
        <row r="6">
          <cell r="Q6">
            <v>11.320174358974359</v>
          </cell>
        </row>
        <row r="7">
          <cell r="Q7">
            <v>13.021142692307693</v>
          </cell>
        </row>
        <row r="8">
          <cell r="Q8">
            <v>15.034304025641026</v>
          </cell>
        </row>
        <row r="9">
          <cell r="Q9">
            <v>3.1077464743589744</v>
          </cell>
        </row>
        <row r="10">
          <cell r="Q10">
            <v>6.9755189743589749</v>
          </cell>
        </row>
        <row r="24">
          <cell r="Q24">
            <v>1.327785</v>
          </cell>
        </row>
        <row r="25">
          <cell r="Q25">
            <v>2.1855542307692306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PRECIO UNITARIO PRENDAS"/>
      <sheetName val="FIJO"/>
      <sheetName val="EVENTUAL"/>
      <sheetName val="FIJO+ EVENTUAL"/>
      <sheetName val="EVENTUAL (2)"/>
      <sheetName val="Hoja2"/>
    </sheetNames>
    <sheetDataSet>
      <sheetData sheetId="0"/>
      <sheetData sheetId="1">
        <row r="7">
          <cell r="H7">
            <v>25.225200000000001</v>
          </cell>
        </row>
        <row r="8">
          <cell r="H8">
            <v>29.000399999999999</v>
          </cell>
        </row>
        <row r="9">
          <cell r="H9">
            <v>194.55479999999997</v>
          </cell>
        </row>
        <row r="10">
          <cell r="H10">
            <v>22.730399999999999</v>
          </cell>
        </row>
        <row r="11">
          <cell r="H11">
            <v>26.426400000000001</v>
          </cell>
        </row>
        <row r="12">
          <cell r="H12">
            <v>23.099999999999998</v>
          </cell>
        </row>
        <row r="13">
          <cell r="H13">
            <v>4.8</v>
          </cell>
        </row>
        <row r="14">
          <cell r="H14">
            <v>4.8</v>
          </cell>
        </row>
        <row r="15">
          <cell r="H15">
            <v>9.1999999999999993</v>
          </cell>
        </row>
        <row r="18">
          <cell r="H18">
            <v>33.052799999999998</v>
          </cell>
        </row>
        <row r="19">
          <cell r="H19">
            <v>37.382400000000004</v>
          </cell>
        </row>
        <row r="20">
          <cell r="H20">
            <v>67.729200000000006</v>
          </cell>
        </row>
        <row r="21">
          <cell r="H21">
            <v>33.382800000000003</v>
          </cell>
        </row>
        <row r="22">
          <cell r="H22">
            <v>33.382800000000003</v>
          </cell>
        </row>
        <row r="23">
          <cell r="H23">
            <v>26.426400000000001</v>
          </cell>
        </row>
        <row r="24">
          <cell r="H24">
            <v>23.099999999999998</v>
          </cell>
        </row>
        <row r="25">
          <cell r="H25">
            <v>4.8</v>
          </cell>
        </row>
        <row r="26">
          <cell r="H26">
            <v>4.8</v>
          </cell>
        </row>
        <row r="27">
          <cell r="H27">
            <v>9.1999999999999993</v>
          </cell>
        </row>
        <row r="30">
          <cell r="H30">
            <v>95.171999999999997</v>
          </cell>
        </row>
        <row r="31">
          <cell r="H31">
            <v>56.760000000000005</v>
          </cell>
        </row>
        <row r="32">
          <cell r="H32">
            <v>100.71600000000001</v>
          </cell>
        </row>
        <row r="33">
          <cell r="H33">
            <v>194.55479999999997</v>
          </cell>
        </row>
        <row r="34">
          <cell r="H34">
            <v>26.426400000000001</v>
          </cell>
        </row>
        <row r="35">
          <cell r="H35">
            <v>23.099999999999998</v>
          </cell>
        </row>
        <row r="36">
          <cell r="H36">
            <v>4.8</v>
          </cell>
        </row>
        <row r="37">
          <cell r="H37">
            <v>9.1999999999999993</v>
          </cell>
        </row>
      </sheetData>
      <sheetData sheetId="2">
        <row r="17">
          <cell r="S17">
            <v>960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PRECIO UNITARIO PRENDAS"/>
      <sheetName val="FIJO"/>
      <sheetName val="EVENTUAL"/>
      <sheetName val="FIJO+ EVENTUAL"/>
      <sheetName val="EVENTUAL (2)"/>
      <sheetName val="Hoja2"/>
    </sheetNames>
    <sheetDataSet>
      <sheetData sheetId="0"/>
      <sheetData sheetId="1">
        <row r="7">
          <cell r="H7">
            <v>32.049999999999997</v>
          </cell>
        </row>
        <row r="41">
          <cell r="H41">
            <v>35.380000000000003</v>
          </cell>
        </row>
      </sheetData>
      <sheetData sheetId="2">
        <row r="9">
          <cell r="J9">
            <v>28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265B0-368E-4E60-8165-79D98E725CD0}">
  <sheetPr>
    <pageSetUpPr fitToPage="1"/>
  </sheetPr>
  <dimension ref="B2:K49"/>
  <sheetViews>
    <sheetView topLeftCell="B14" zoomScaleNormal="100" workbookViewId="0">
      <selection activeCell="G37" sqref="G37:G38"/>
    </sheetView>
  </sheetViews>
  <sheetFormatPr defaultColWidth="12" defaultRowHeight="10.199999999999999" x14ac:dyDescent="0.25"/>
  <cols>
    <col min="1" max="1" width="12" style="13"/>
    <col min="2" max="2" width="52.33203125" style="13" customWidth="1"/>
    <col min="3" max="3" width="22.33203125" style="13" customWidth="1"/>
    <col min="4" max="4" width="20.109375" style="13" customWidth="1"/>
    <col min="5" max="5" width="18.33203125" style="13" customWidth="1"/>
    <col min="6" max="7" width="22.33203125" style="13" customWidth="1"/>
    <col min="8" max="16384" width="12" style="13"/>
  </cols>
  <sheetData>
    <row r="2" spans="2:11" hidden="1" x14ac:dyDescent="0.25"/>
    <row r="3" spans="2:11" ht="26.25" customHeight="1" x14ac:dyDescent="0.25">
      <c r="B3" s="91" t="s">
        <v>1</v>
      </c>
      <c r="C3" s="92"/>
      <c r="D3" s="92"/>
      <c r="E3" s="92"/>
      <c r="F3" s="92"/>
      <c r="G3" s="92"/>
    </row>
    <row r="4" spans="2:11" s="20" customFormat="1" ht="14.25" customHeight="1" thickBot="1" x14ac:dyDescent="0.3">
      <c r="B4" s="93" t="s">
        <v>28</v>
      </c>
      <c r="C4" s="94"/>
      <c r="D4" s="94"/>
      <c r="E4" s="94"/>
      <c r="F4" s="94"/>
      <c r="G4" s="94"/>
    </row>
    <row r="5" spans="2:11" s="20" customFormat="1" ht="14.25" customHeight="1" thickBot="1" x14ac:dyDescent="0.3">
      <c r="B5" s="98" t="s">
        <v>42</v>
      </c>
      <c r="C5" s="99"/>
      <c r="D5" s="99"/>
      <c r="E5" s="100"/>
      <c r="F5" s="101" t="s">
        <v>59</v>
      </c>
      <c r="G5" s="102"/>
    </row>
    <row r="6" spans="2:11" s="20" customFormat="1" ht="14.25" customHeight="1" thickBot="1" x14ac:dyDescent="0.3">
      <c r="B6" s="98" t="s">
        <v>32</v>
      </c>
      <c r="C6" s="99"/>
      <c r="D6" s="99"/>
      <c r="E6" s="14"/>
      <c r="F6" s="101" t="s">
        <v>58</v>
      </c>
      <c r="G6" s="102"/>
    </row>
    <row r="7" spans="2:11" s="20" customFormat="1" ht="24" customHeight="1" thickBot="1" x14ac:dyDescent="0.3">
      <c r="B7" s="19" t="s">
        <v>19</v>
      </c>
      <c r="C7" s="19" t="s">
        <v>29</v>
      </c>
      <c r="D7" s="19" t="s">
        <v>30</v>
      </c>
      <c r="E7" s="19" t="s">
        <v>51</v>
      </c>
      <c r="F7" s="19" t="s">
        <v>31</v>
      </c>
      <c r="G7" s="41" t="s">
        <v>48</v>
      </c>
    </row>
    <row r="8" spans="2:11" s="20" customFormat="1" ht="14.25" customHeight="1" x14ac:dyDescent="0.25">
      <c r="B8" s="95" t="s">
        <v>25</v>
      </c>
      <c r="C8" s="96"/>
      <c r="D8" s="96"/>
      <c r="E8" s="96"/>
      <c r="F8" s="96"/>
      <c r="G8" s="96"/>
      <c r="J8" s="25"/>
      <c r="K8" s="25"/>
    </row>
    <row r="9" spans="2:11" s="20" customFormat="1" ht="14.25" customHeight="1" x14ac:dyDescent="0.25">
      <c r="B9" s="46" t="s">
        <v>5</v>
      </c>
      <c r="C9" s="42"/>
      <c r="D9" s="23">
        <v>6</v>
      </c>
      <c r="E9" s="23">
        <v>72</v>
      </c>
      <c r="F9" s="64">
        <f t="shared" ref="F9:F14" si="0">D9*C9*E9</f>
        <v>0</v>
      </c>
      <c r="G9" s="64">
        <f>[1]EVENTUAL!I7</f>
        <v>13845.599999999999</v>
      </c>
    </row>
    <row r="10" spans="2:11" s="20" customFormat="1" ht="14.25" customHeight="1" x14ac:dyDescent="0.25">
      <c r="B10" s="46" t="s">
        <v>6</v>
      </c>
      <c r="C10" s="42"/>
      <c r="D10" s="23">
        <v>6</v>
      </c>
      <c r="E10" s="23">
        <v>72</v>
      </c>
      <c r="F10" s="64">
        <f t="shared" si="0"/>
        <v>0</v>
      </c>
      <c r="G10" s="64">
        <f>[1]EVENTUAL!I8</f>
        <v>15284.160000000002</v>
      </c>
    </row>
    <row r="11" spans="2:11" s="20" customFormat="1" ht="14.25" customHeight="1" x14ac:dyDescent="0.25">
      <c r="B11" s="46" t="s">
        <v>8</v>
      </c>
      <c r="C11" s="42"/>
      <c r="D11" s="23">
        <v>6</v>
      </c>
      <c r="E11" s="23">
        <v>72</v>
      </c>
      <c r="F11" s="64">
        <f t="shared" si="0"/>
        <v>0</v>
      </c>
      <c r="G11" s="64">
        <f>[1]EVENTUAL!I9</f>
        <v>10800</v>
      </c>
    </row>
    <row r="12" spans="2:11" s="20" customFormat="1" ht="14.25" customHeight="1" x14ac:dyDescent="0.25">
      <c r="B12" s="46" t="s">
        <v>11</v>
      </c>
      <c r="C12" s="42"/>
      <c r="D12" s="23">
        <v>2</v>
      </c>
      <c r="E12" s="23">
        <v>72</v>
      </c>
      <c r="F12" s="64">
        <f t="shared" si="0"/>
        <v>0</v>
      </c>
      <c r="G12" s="64">
        <f>[1]EVENTUAL!I10</f>
        <v>691.19999999999993</v>
      </c>
    </row>
    <row r="13" spans="2:11" s="20" customFormat="1" ht="14.25" customHeight="1" x14ac:dyDescent="0.25">
      <c r="B13" s="46" t="s">
        <v>12</v>
      </c>
      <c r="C13" s="42"/>
      <c r="D13" s="23">
        <v>2</v>
      </c>
      <c r="E13" s="23">
        <v>72</v>
      </c>
      <c r="F13" s="64">
        <f t="shared" si="0"/>
        <v>0</v>
      </c>
      <c r="G13" s="64">
        <f>[1]EVENTUAL!I11</f>
        <v>691.19999999999993</v>
      </c>
    </row>
    <row r="14" spans="2:11" s="20" customFormat="1" ht="14.25" customHeight="1" x14ac:dyDescent="0.25">
      <c r="B14" s="46" t="s">
        <v>64</v>
      </c>
      <c r="C14" s="42"/>
      <c r="D14" s="23">
        <v>6</v>
      </c>
      <c r="E14" s="23">
        <v>72</v>
      </c>
      <c r="F14" s="64">
        <f t="shared" si="0"/>
        <v>0</v>
      </c>
      <c r="G14" s="64">
        <f>[1]EVENTUAL!I12</f>
        <v>2635.2</v>
      </c>
    </row>
    <row r="15" spans="2:11" s="20" customFormat="1" ht="14.25" customHeight="1" x14ac:dyDescent="0.25">
      <c r="B15" s="106" t="s">
        <v>0</v>
      </c>
      <c r="C15" s="106"/>
      <c r="D15" s="106"/>
      <c r="E15" s="59"/>
      <c r="F15" s="60">
        <f>SUM(F9:F14)</f>
        <v>0</v>
      </c>
      <c r="G15" s="60">
        <f>SUM(G9:G14)</f>
        <v>43947.359999999993</v>
      </c>
    </row>
    <row r="16" spans="2:11" s="20" customFormat="1" ht="14.25" customHeight="1" x14ac:dyDescent="0.25">
      <c r="B16" s="107" t="s">
        <v>24</v>
      </c>
      <c r="C16" s="108"/>
      <c r="D16" s="108"/>
      <c r="E16" s="108"/>
      <c r="F16" s="108"/>
      <c r="G16" s="108"/>
    </row>
    <row r="17" spans="2:11" s="20" customFormat="1" ht="14.25" customHeight="1" x14ac:dyDescent="0.25">
      <c r="B17" s="65" t="s">
        <v>5</v>
      </c>
      <c r="C17" s="42"/>
      <c r="D17" s="23">
        <v>6</v>
      </c>
      <c r="E17" s="23">
        <v>7</v>
      </c>
      <c r="F17" s="64">
        <f t="shared" ref="F17:F26" si="1">D17*C17*E17</f>
        <v>0</v>
      </c>
      <c r="G17" s="64">
        <f>[1]EVENTUAL!I15</f>
        <v>1346.1</v>
      </c>
      <c r="J17" s="25"/>
      <c r="K17" s="25"/>
    </row>
    <row r="18" spans="2:11" s="20" customFormat="1" ht="14.25" customHeight="1" x14ac:dyDescent="0.25">
      <c r="B18" s="65" t="s">
        <v>6</v>
      </c>
      <c r="C18" s="42"/>
      <c r="D18" s="23">
        <v>3</v>
      </c>
      <c r="E18" s="23">
        <v>7</v>
      </c>
      <c r="F18" s="64">
        <f t="shared" si="1"/>
        <v>0</v>
      </c>
      <c r="G18" s="64">
        <f>[1]EVENTUAL!I16</f>
        <v>742.98000000000013</v>
      </c>
    </row>
    <row r="19" spans="2:11" s="20" customFormat="1" ht="14.25" customHeight="1" x14ac:dyDescent="0.25">
      <c r="B19" s="65" t="s">
        <v>7</v>
      </c>
      <c r="C19" s="42"/>
      <c r="D19" s="23">
        <v>2</v>
      </c>
      <c r="E19" s="23">
        <v>7</v>
      </c>
      <c r="F19" s="64">
        <f t="shared" si="1"/>
        <v>0</v>
      </c>
      <c r="G19" s="64">
        <f>[1]EVENTUAL!I17</f>
        <v>910</v>
      </c>
    </row>
    <row r="20" spans="2:11" s="20" customFormat="1" ht="14.25" customHeight="1" x14ac:dyDescent="0.25">
      <c r="B20" s="65" t="s">
        <v>54</v>
      </c>
      <c r="C20" s="42"/>
      <c r="D20" s="23">
        <v>6</v>
      </c>
      <c r="E20" s="23">
        <v>7</v>
      </c>
      <c r="F20" s="64">
        <f t="shared" si="1"/>
        <v>0</v>
      </c>
      <c r="G20" s="64">
        <f>[1]EVENTUAL!I18</f>
        <v>1050</v>
      </c>
    </row>
    <row r="21" spans="2:11" s="20" customFormat="1" ht="14.25" customHeight="1" x14ac:dyDescent="0.25">
      <c r="B21" s="65" t="s">
        <v>55</v>
      </c>
      <c r="C21" s="42"/>
      <c r="D21" s="23">
        <v>6</v>
      </c>
      <c r="E21" s="23">
        <v>7</v>
      </c>
      <c r="F21" s="64">
        <f t="shared" si="1"/>
        <v>0</v>
      </c>
      <c r="G21" s="64">
        <f>[1]EVENTUAL!I19</f>
        <v>1176</v>
      </c>
    </row>
    <row r="22" spans="2:11" s="20" customFormat="1" ht="14.25" customHeight="1" x14ac:dyDescent="0.25">
      <c r="B22" s="65" t="s">
        <v>9</v>
      </c>
      <c r="C22" s="42"/>
      <c r="D22" s="23">
        <v>6</v>
      </c>
      <c r="E22" s="23">
        <v>7</v>
      </c>
      <c r="F22" s="64">
        <f t="shared" si="1"/>
        <v>0</v>
      </c>
      <c r="G22" s="64">
        <f>[1]EVENTUAL!I20</f>
        <v>924</v>
      </c>
    </row>
    <row r="23" spans="2:11" s="20" customFormat="1" ht="14.25" customHeight="1" x14ac:dyDescent="0.25">
      <c r="B23" s="65" t="s">
        <v>10</v>
      </c>
      <c r="C23" s="42"/>
      <c r="D23" s="23">
        <v>6</v>
      </c>
      <c r="E23" s="23">
        <v>7</v>
      </c>
      <c r="F23" s="64">
        <f t="shared" si="1"/>
        <v>0</v>
      </c>
      <c r="G23" s="64">
        <f>[1]EVENTUAL!I21</f>
        <v>808.5</v>
      </c>
    </row>
    <row r="24" spans="2:11" s="20" customFormat="1" ht="14.25" customHeight="1" x14ac:dyDescent="0.25">
      <c r="B24" s="65" t="s">
        <v>11</v>
      </c>
      <c r="C24" s="42"/>
      <c r="D24" s="23">
        <v>2</v>
      </c>
      <c r="E24" s="23">
        <v>7</v>
      </c>
      <c r="F24" s="64">
        <f t="shared" si="1"/>
        <v>0</v>
      </c>
      <c r="G24" s="64">
        <f>[1]EVENTUAL!I22</f>
        <v>67.2</v>
      </c>
    </row>
    <row r="25" spans="2:11" s="20" customFormat="1" ht="14.25" customHeight="1" x14ac:dyDescent="0.25">
      <c r="B25" s="65" t="s">
        <v>12</v>
      </c>
      <c r="C25" s="42"/>
      <c r="D25" s="23">
        <v>2</v>
      </c>
      <c r="E25" s="23">
        <v>7</v>
      </c>
      <c r="F25" s="64">
        <f t="shared" si="1"/>
        <v>0</v>
      </c>
      <c r="G25" s="64">
        <f>[1]EVENTUAL!I23</f>
        <v>67.2</v>
      </c>
    </row>
    <row r="26" spans="2:11" s="20" customFormat="1" ht="14.25" customHeight="1" x14ac:dyDescent="0.25">
      <c r="B26" s="65" t="s">
        <v>64</v>
      </c>
      <c r="C26" s="42"/>
      <c r="D26" s="23">
        <v>6</v>
      </c>
      <c r="E26" s="23">
        <v>7</v>
      </c>
      <c r="F26" s="64">
        <f t="shared" si="1"/>
        <v>0</v>
      </c>
      <c r="G26" s="64">
        <f>[1]EVENTUAL!I24</f>
        <v>256.19999999999993</v>
      </c>
    </row>
    <row r="27" spans="2:11" s="20" customFormat="1" ht="14.25" customHeight="1" x14ac:dyDescent="0.25">
      <c r="B27" s="106" t="s">
        <v>0</v>
      </c>
      <c r="C27" s="106"/>
      <c r="D27" s="106"/>
      <c r="E27" s="59"/>
      <c r="F27" s="60">
        <f>SUM(F17:F26)</f>
        <v>0</v>
      </c>
      <c r="G27" s="60">
        <f>SUM(G17:G26)</f>
        <v>7348.1799999999994</v>
      </c>
    </row>
    <row r="28" spans="2:11" s="20" customFormat="1" ht="14.25" customHeight="1" x14ac:dyDescent="0.25">
      <c r="B28" s="107" t="s">
        <v>26</v>
      </c>
      <c r="C28" s="108"/>
      <c r="D28" s="108"/>
      <c r="E28" s="108"/>
      <c r="F28" s="108"/>
      <c r="G28" s="108"/>
    </row>
    <row r="29" spans="2:11" s="20" customFormat="1" ht="14.25" customHeight="1" x14ac:dyDescent="0.25">
      <c r="B29" s="21" t="s">
        <v>14</v>
      </c>
      <c r="C29" s="42"/>
      <c r="D29" s="28"/>
      <c r="E29" s="28">
        <v>0</v>
      </c>
      <c r="F29" s="24">
        <f>D29*C29*E29</f>
        <v>0</v>
      </c>
      <c r="G29" s="24">
        <v>0</v>
      </c>
    </row>
    <row r="30" spans="2:11" s="20" customFormat="1" ht="14.25" customHeight="1" x14ac:dyDescent="0.25">
      <c r="B30" s="21" t="s">
        <v>15</v>
      </c>
      <c r="C30" s="42"/>
      <c r="D30" s="28"/>
      <c r="E30" s="28">
        <v>0</v>
      </c>
      <c r="F30" s="24">
        <f>D30*C30*E30</f>
        <v>0</v>
      </c>
      <c r="G30" s="24">
        <v>0</v>
      </c>
    </row>
    <row r="31" spans="2:11" s="20" customFormat="1" ht="13.2" x14ac:dyDescent="0.25">
      <c r="B31" s="21" t="s">
        <v>16</v>
      </c>
      <c r="C31" s="42"/>
      <c r="D31" s="28"/>
      <c r="E31" s="28">
        <v>0</v>
      </c>
      <c r="F31" s="24">
        <f>D31*C31*E31</f>
        <v>0</v>
      </c>
      <c r="G31" s="24">
        <v>0</v>
      </c>
    </row>
    <row r="32" spans="2:11" s="20" customFormat="1" ht="14.25" customHeight="1" thickBot="1" x14ac:dyDescent="0.3">
      <c r="B32" s="104" t="s">
        <v>0</v>
      </c>
      <c r="C32" s="105"/>
      <c r="D32" s="105"/>
      <c r="E32" s="26"/>
      <c r="F32" s="29">
        <f>SUM(F29:F31)</f>
        <v>0</v>
      </c>
      <c r="G32" s="29">
        <f>SUM(G29:G31)</f>
        <v>0</v>
      </c>
    </row>
    <row r="33" spans="2:7" s="20" customFormat="1" ht="8.25" customHeight="1" thickBot="1" x14ac:dyDescent="0.3">
      <c r="B33" s="83"/>
      <c r="C33" s="84"/>
      <c r="D33" s="84"/>
      <c r="E33" s="84"/>
      <c r="F33" s="85"/>
    </row>
    <row r="34" spans="2:7" s="20" customFormat="1" ht="13.8" thickBot="1" x14ac:dyDescent="0.3">
      <c r="B34" s="86" t="s">
        <v>33</v>
      </c>
      <c r="C34" s="87"/>
      <c r="D34" s="87"/>
      <c r="E34" s="88"/>
      <c r="F34" s="30">
        <f>F27+F15+F32</f>
        <v>0</v>
      </c>
      <c r="G34" s="30">
        <f>G27+G15+G32</f>
        <v>51295.539999999994</v>
      </c>
    </row>
    <row r="35" spans="2:7" s="20" customFormat="1" ht="15" customHeight="1" thickBot="1" x14ac:dyDescent="0.3">
      <c r="B35" s="31"/>
      <c r="C35" s="31"/>
      <c r="D35" s="31"/>
      <c r="E35" s="31"/>
      <c r="F35" s="32"/>
      <c r="G35" s="32"/>
    </row>
    <row r="36" spans="2:7" s="20" customFormat="1" ht="27" customHeight="1" thickBot="1" x14ac:dyDescent="0.3">
      <c r="B36" s="19" t="s">
        <v>19</v>
      </c>
      <c r="C36" s="47" t="s">
        <v>36</v>
      </c>
      <c r="D36" s="19" t="s">
        <v>39</v>
      </c>
      <c r="E36" s="19" t="s">
        <v>4</v>
      </c>
      <c r="F36" s="19" t="s">
        <v>31</v>
      </c>
      <c r="G36" s="19" t="s">
        <v>31</v>
      </c>
    </row>
    <row r="37" spans="2:7" s="20" customFormat="1" ht="15" customHeight="1" x14ac:dyDescent="0.25">
      <c r="B37" s="21" t="s">
        <v>34</v>
      </c>
      <c r="C37" s="48"/>
      <c r="D37" s="23">
        <v>15</v>
      </c>
      <c r="E37" s="23">
        <v>24</v>
      </c>
      <c r="F37" s="24">
        <f>C37*D37*E37</f>
        <v>0</v>
      </c>
      <c r="G37" s="24">
        <f>[1]EVENTUAL!$I$40</f>
        <v>10800</v>
      </c>
    </row>
    <row r="38" spans="2:7" s="20" customFormat="1" ht="15" customHeight="1" x14ac:dyDescent="0.25">
      <c r="B38" s="21" t="s">
        <v>35</v>
      </c>
      <c r="C38" s="48"/>
      <c r="D38" s="23">
        <v>36</v>
      </c>
      <c r="E38" s="23">
        <v>7</v>
      </c>
      <c r="F38" s="24">
        <f>C37*D38*E38</f>
        <v>0</v>
      </c>
      <c r="G38" s="24">
        <f>[1]EVENTUAL!$I$41</f>
        <v>21420</v>
      </c>
    </row>
    <row r="39" spans="2:7" s="20" customFormat="1" ht="15" customHeight="1" thickBot="1" x14ac:dyDescent="0.3">
      <c r="B39" s="21" t="s">
        <v>63</v>
      </c>
      <c r="C39" s="48"/>
      <c r="D39" s="23">
        <v>0</v>
      </c>
      <c r="E39" s="23">
        <v>0</v>
      </c>
      <c r="F39" s="24">
        <f>C37*D39*E39</f>
        <v>0</v>
      </c>
      <c r="G39" s="24">
        <v>0</v>
      </c>
    </row>
    <row r="40" spans="2:7" s="20" customFormat="1" ht="8.25" customHeight="1" thickBot="1" x14ac:dyDescent="0.3">
      <c r="B40" s="83"/>
      <c r="C40" s="103"/>
      <c r="D40" s="84"/>
      <c r="E40" s="84"/>
      <c r="F40" s="85"/>
    </row>
    <row r="41" spans="2:7" s="20" customFormat="1" ht="15" customHeight="1" thickBot="1" x14ac:dyDescent="0.3">
      <c r="B41" s="86" t="s">
        <v>37</v>
      </c>
      <c r="C41" s="87"/>
      <c r="D41" s="87"/>
      <c r="E41" s="88"/>
      <c r="F41" s="30">
        <f>SUM(F37:F39)</f>
        <v>0</v>
      </c>
      <c r="G41" s="30">
        <f>SUM(G37:G39)</f>
        <v>32220</v>
      </c>
    </row>
    <row r="42" spans="2:7" s="20" customFormat="1" ht="15" customHeight="1" thickBot="1" x14ac:dyDescent="0.3">
      <c r="B42" s="33"/>
      <c r="C42" s="33"/>
      <c r="D42" s="33"/>
      <c r="E42" s="33"/>
      <c r="F42" s="34"/>
      <c r="G42" s="34"/>
    </row>
    <row r="43" spans="2:7" s="20" customFormat="1" ht="15" customHeight="1" thickBot="1" x14ac:dyDescent="0.3">
      <c r="B43" s="86" t="s">
        <v>52</v>
      </c>
      <c r="C43" s="87"/>
      <c r="D43" s="87"/>
      <c r="E43" s="88"/>
      <c r="F43" s="30">
        <f>F41+F34</f>
        <v>0</v>
      </c>
      <c r="G43" s="30">
        <f>G41+G34</f>
        <v>83515.539999999994</v>
      </c>
    </row>
    <row r="44" spans="2:7" s="20" customFormat="1" ht="15" customHeight="1" x14ac:dyDescent="0.25">
      <c r="B44" s="33"/>
      <c r="C44" s="33"/>
      <c r="D44" s="33"/>
      <c r="E44" s="33"/>
      <c r="F44" s="34"/>
      <c r="G44" s="34"/>
    </row>
    <row r="46" spans="2:7" x14ac:dyDescent="0.25">
      <c r="B46" s="13" t="s">
        <v>49</v>
      </c>
    </row>
    <row r="49" spans="2:2" ht="30.6" x14ac:dyDescent="0.25">
      <c r="B49" s="35" t="s">
        <v>50</v>
      </c>
    </row>
  </sheetData>
  <mergeCells count="17">
    <mergeCell ref="B32:D32"/>
    <mergeCell ref="B3:G3"/>
    <mergeCell ref="B4:G4"/>
    <mergeCell ref="B5:E5"/>
    <mergeCell ref="F5:G5"/>
    <mergeCell ref="B6:D6"/>
    <mergeCell ref="F6:G6"/>
    <mergeCell ref="B8:G8"/>
    <mergeCell ref="B15:D15"/>
    <mergeCell ref="B16:G16"/>
    <mergeCell ref="B27:D27"/>
    <mergeCell ref="B28:G28"/>
    <mergeCell ref="B33:F33"/>
    <mergeCell ref="B34:E34"/>
    <mergeCell ref="B40:F40"/>
    <mergeCell ref="B41:E41"/>
    <mergeCell ref="B43:E43"/>
  </mergeCells>
  <pageMargins left="0.25" right="0.25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F08E2-475C-4D59-A6FC-959E011D0684}">
  <sheetPr>
    <pageSetUpPr fitToPage="1"/>
  </sheetPr>
  <dimension ref="B2:I46"/>
  <sheetViews>
    <sheetView topLeftCell="A11" zoomScale="115" zoomScaleNormal="115" workbookViewId="0">
      <selection activeCell="G42" sqref="G42"/>
    </sheetView>
  </sheetViews>
  <sheetFormatPr defaultColWidth="12" defaultRowHeight="10.199999999999999" x14ac:dyDescent="0.25"/>
  <cols>
    <col min="1" max="1" width="12" style="13"/>
    <col min="2" max="2" width="56" style="13" customWidth="1"/>
    <col min="3" max="3" width="36.33203125" style="13" hidden="1" customWidth="1"/>
    <col min="4" max="4" width="22.33203125" style="13" customWidth="1"/>
    <col min="5" max="5" width="33.33203125" style="13" customWidth="1"/>
    <col min="6" max="7" width="22.33203125" style="13" customWidth="1"/>
    <col min="8" max="8" width="13.109375" style="13" bestFit="1" customWidth="1"/>
    <col min="9" max="16384" width="12" style="13"/>
  </cols>
  <sheetData>
    <row r="2" spans="2:9" hidden="1" x14ac:dyDescent="0.25"/>
    <row r="3" spans="2:9" ht="26.25" customHeight="1" x14ac:dyDescent="0.25">
      <c r="B3" s="91" t="s">
        <v>1</v>
      </c>
      <c r="C3" s="92"/>
      <c r="D3" s="92"/>
      <c r="E3" s="92"/>
      <c r="F3" s="92"/>
      <c r="G3" s="92"/>
    </row>
    <row r="4" spans="2:9" ht="15" customHeight="1" thickBot="1" x14ac:dyDescent="0.3">
      <c r="B4" s="93" t="s">
        <v>27</v>
      </c>
      <c r="C4" s="94"/>
      <c r="D4" s="94"/>
      <c r="E4" s="94"/>
      <c r="F4" s="94"/>
      <c r="G4" s="94"/>
    </row>
    <row r="5" spans="2:9" s="17" customFormat="1" ht="15" customHeight="1" thickBot="1" x14ac:dyDescent="0.25">
      <c r="B5" s="98" t="s">
        <v>18</v>
      </c>
      <c r="C5" s="99"/>
      <c r="D5" s="99"/>
      <c r="E5" s="99"/>
      <c r="F5" s="101">
        <v>36</v>
      </c>
      <c r="G5" s="102"/>
      <c r="H5" s="16"/>
    </row>
    <row r="6" spans="2:9" s="17" customFormat="1" ht="15.75" customHeight="1" thickBot="1" x14ac:dyDescent="0.25">
      <c r="B6" s="98" t="s">
        <v>23</v>
      </c>
      <c r="C6" s="99"/>
      <c r="D6" s="99"/>
      <c r="E6" s="99"/>
      <c r="F6" s="101" t="s">
        <v>65</v>
      </c>
      <c r="G6" s="102"/>
      <c r="H6" s="16"/>
    </row>
    <row r="7" spans="2:9" s="20" customFormat="1" ht="24.75" customHeight="1" thickBot="1" x14ac:dyDescent="0.3">
      <c r="B7" s="19" t="s">
        <v>19</v>
      </c>
      <c r="C7" s="19" t="s">
        <v>53</v>
      </c>
      <c r="D7" s="19" t="s">
        <v>3</v>
      </c>
      <c r="E7" s="19" t="s">
        <v>4</v>
      </c>
      <c r="F7" s="19" t="s">
        <v>20</v>
      </c>
      <c r="G7" s="41" t="s">
        <v>48</v>
      </c>
    </row>
    <row r="8" spans="2:9" s="20" customFormat="1" ht="13.2" x14ac:dyDescent="0.25">
      <c r="B8" s="109" t="s">
        <v>2</v>
      </c>
      <c r="C8" s="110"/>
      <c r="D8" s="110"/>
      <c r="E8" s="110"/>
      <c r="F8" s="111"/>
      <c r="G8" s="40"/>
    </row>
    <row r="9" spans="2:9" s="20" customFormat="1" ht="13.2" x14ac:dyDescent="0.25">
      <c r="B9" s="21" t="s">
        <v>5</v>
      </c>
      <c r="C9" s="22">
        <f>+[2]CALCULOS!Q5</f>
        <v>11.002641025641028</v>
      </c>
      <c r="D9" s="42"/>
      <c r="E9" s="23">
        <v>50</v>
      </c>
      <c r="F9" s="24">
        <f>E9*D9</f>
        <v>0</v>
      </c>
      <c r="G9" s="24">
        <f>'[1]FIJO '!E9</f>
        <v>1400</v>
      </c>
      <c r="I9" s="25"/>
    </row>
    <row r="10" spans="2:9" s="20" customFormat="1" ht="13.2" x14ac:dyDescent="0.25">
      <c r="B10" s="21" t="s">
        <v>6</v>
      </c>
      <c r="C10" s="22">
        <f>+[2]CALCULOS!Q6</f>
        <v>11.320174358974359</v>
      </c>
      <c r="D10" s="42"/>
      <c r="E10" s="23">
        <f>E9</f>
        <v>50</v>
      </c>
      <c r="F10" s="24">
        <f t="shared" ref="F10:F17" si="0">E10*D10</f>
        <v>0</v>
      </c>
      <c r="G10" s="24">
        <f>'[1]FIJO '!E10</f>
        <v>425</v>
      </c>
    </row>
    <row r="11" spans="2:9" s="20" customFormat="1" ht="13.2" x14ac:dyDescent="0.25">
      <c r="B11" s="21" t="s">
        <v>7</v>
      </c>
      <c r="C11" s="22">
        <f>+[2]CALCULOS!Q7</f>
        <v>13.021142692307693</v>
      </c>
      <c r="D11" s="42"/>
      <c r="E11" s="23">
        <f t="shared" ref="E11:E16" si="1">E10</f>
        <v>50</v>
      </c>
      <c r="F11" s="24">
        <f t="shared" si="0"/>
        <v>0</v>
      </c>
      <c r="G11" s="24">
        <f>'[1]FIJO '!E11</f>
        <v>432</v>
      </c>
    </row>
    <row r="12" spans="2:9" s="20" customFormat="1" ht="13.2" x14ac:dyDescent="0.25">
      <c r="B12" s="21" t="s">
        <v>8</v>
      </c>
      <c r="C12" s="22">
        <f>+[2]CALCULOS!Q8</f>
        <v>15.034304025641026</v>
      </c>
      <c r="D12" s="42"/>
      <c r="E12" s="23">
        <f t="shared" si="1"/>
        <v>50</v>
      </c>
      <c r="F12" s="24">
        <f t="shared" si="0"/>
        <v>0</v>
      </c>
      <c r="G12" s="24">
        <f>'[1]FIJO '!E12</f>
        <v>1050</v>
      </c>
    </row>
    <row r="13" spans="2:9" s="20" customFormat="1" ht="13.2" x14ac:dyDescent="0.25">
      <c r="B13" s="21" t="s">
        <v>9</v>
      </c>
      <c r="C13" s="22">
        <f>+[2]CALCULOS!Q9</f>
        <v>3.1077464743589744</v>
      </c>
      <c r="D13" s="42"/>
      <c r="E13" s="23">
        <f t="shared" si="1"/>
        <v>50</v>
      </c>
      <c r="F13" s="24">
        <f t="shared" si="0"/>
        <v>0</v>
      </c>
      <c r="G13" s="24">
        <f>'[1]FIJO '!E13</f>
        <v>525</v>
      </c>
    </row>
    <row r="14" spans="2:9" s="20" customFormat="1" ht="13.2" x14ac:dyDescent="0.25">
      <c r="B14" s="21" t="s">
        <v>10</v>
      </c>
      <c r="C14" s="22">
        <f>+[2]CALCULOS!Q10</f>
        <v>6.9755189743589749</v>
      </c>
      <c r="D14" s="42"/>
      <c r="E14" s="23">
        <f t="shared" si="1"/>
        <v>50</v>
      </c>
      <c r="F14" s="24">
        <f t="shared" si="0"/>
        <v>0</v>
      </c>
      <c r="G14" s="24">
        <f>'[1]FIJO '!E14</f>
        <v>525</v>
      </c>
    </row>
    <row r="15" spans="2:9" s="20" customFormat="1" ht="13.2" x14ac:dyDescent="0.25">
      <c r="B15" s="21" t="s">
        <v>11</v>
      </c>
      <c r="C15" s="22">
        <f>+[2]CALCULOS!$Q$24</f>
        <v>1.327785</v>
      </c>
      <c r="D15" s="42"/>
      <c r="E15" s="23">
        <f t="shared" si="1"/>
        <v>50</v>
      </c>
      <c r="F15" s="24">
        <f t="shared" si="0"/>
        <v>0</v>
      </c>
      <c r="G15" s="24">
        <f>'[1]FIJO '!E15</f>
        <v>120</v>
      </c>
    </row>
    <row r="16" spans="2:9" s="20" customFormat="1" ht="13.2" x14ac:dyDescent="0.25">
      <c r="B16" s="21" t="s">
        <v>12</v>
      </c>
      <c r="C16" s="22">
        <f>+[2]CALCULOS!$Q$25</f>
        <v>2.1855542307692306</v>
      </c>
      <c r="D16" s="42"/>
      <c r="E16" s="23">
        <f t="shared" si="1"/>
        <v>50</v>
      </c>
      <c r="F16" s="24">
        <f t="shared" si="0"/>
        <v>0</v>
      </c>
      <c r="G16" s="24">
        <f>'[1]FIJO '!E16</f>
        <v>240</v>
      </c>
    </row>
    <row r="17" spans="2:9" s="20" customFormat="1" ht="13.2" x14ac:dyDescent="0.25">
      <c r="B17" s="53" t="s">
        <v>64</v>
      </c>
      <c r="C17" s="54"/>
      <c r="D17" s="44"/>
      <c r="E17" s="55">
        <v>50</v>
      </c>
      <c r="F17" s="24">
        <f t="shared" si="0"/>
        <v>0</v>
      </c>
      <c r="G17" s="24">
        <f>'[1]FIJO '!E17</f>
        <v>825</v>
      </c>
    </row>
    <row r="18" spans="2:9" s="20" customFormat="1" ht="13.8" thickBot="1" x14ac:dyDescent="0.3">
      <c r="B18" s="104" t="s">
        <v>0</v>
      </c>
      <c r="C18" s="105"/>
      <c r="D18" s="105"/>
      <c r="E18" s="105"/>
      <c r="F18" s="8">
        <f>SUM(F9:F16)</f>
        <v>0</v>
      </c>
      <c r="G18" s="8">
        <f>SUM(G9:G17)</f>
        <v>5542</v>
      </c>
      <c r="H18" s="25"/>
      <c r="I18" s="25"/>
    </row>
    <row r="19" spans="2:9" s="20" customFormat="1" ht="13.2" x14ac:dyDescent="0.25">
      <c r="B19" s="109" t="s">
        <v>13</v>
      </c>
      <c r="C19" s="110"/>
      <c r="D19" s="110"/>
      <c r="E19" s="110"/>
      <c r="F19" s="111"/>
      <c r="G19" s="40"/>
    </row>
    <row r="20" spans="2:9" s="20" customFormat="1" ht="13.2" x14ac:dyDescent="0.25">
      <c r="B20" s="21" t="s">
        <v>5</v>
      </c>
      <c r="C20" s="22">
        <v>15.230886025641025</v>
      </c>
      <c r="D20" s="42"/>
      <c r="E20" s="23">
        <v>31</v>
      </c>
      <c r="F20" s="24">
        <f t="shared" ref="F20:F39" si="2">D20*E20</f>
        <v>0</v>
      </c>
      <c r="G20" s="24">
        <f>'[1]FIJO '!E20</f>
        <v>868</v>
      </c>
    </row>
    <row r="21" spans="2:9" s="20" customFormat="1" ht="13.2" x14ac:dyDescent="0.25">
      <c r="B21" s="21" t="s">
        <v>6</v>
      </c>
      <c r="C21" s="27">
        <v>15.548419358974359</v>
      </c>
      <c r="D21" s="42"/>
      <c r="E21" s="23">
        <f>E20</f>
        <v>31</v>
      </c>
      <c r="F21" s="24">
        <f t="shared" si="2"/>
        <v>0</v>
      </c>
      <c r="G21" s="24">
        <f>'[1]FIJO '!E21</f>
        <v>263.5</v>
      </c>
    </row>
    <row r="22" spans="2:9" s="20" customFormat="1" ht="13.2" x14ac:dyDescent="0.25">
      <c r="B22" s="21" t="s">
        <v>7</v>
      </c>
      <c r="C22" s="27">
        <v>17.850536025641027</v>
      </c>
      <c r="D22" s="42"/>
      <c r="E22" s="23">
        <f t="shared" ref="E22:E28" si="3">E21</f>
        <v>31</v>
      </c>
      <c r="F22" s="24">
        <f t="shared" si="2"/>
        <v>0</v>
      </c>
      <c r="G22" s="24">
        <f>'[1]FIJO '!E22</f>
        <v>267.84000000000003</v>
      </c>
    </row>
    <row r="23" spans="2:9" s="20" customFormat="1" ht="13.2" x14ac:dyDescent="0.25">
      <c r="B23" s="21" t="s">
        <v>54</v>
      </c>
      <c r="C23" s="27">
        <v>20.670232025641027</v>
      </c>
      <c r="D23" s="42"/>
      <c r="E23" s="23">
        <f t="shared" si="3"/>
        <v>31</v>
      </c>
      <c r="F23" s="24">
        <f t="shared" si="2"/>
        <v>0</v>
      </c>
      <c r="G23" s="24">
        <f>'[1]FIJO '!E23</f>
        <v>651</v>
      </c>
    </row>
    <row r="24" spans="2:9" s="20" customFormat="1" ht="13.2" x14ac:dyDescent="0.25">
      <c r="B24" s="21" t="s">
        <v>55</v>
      </c>
      <c r="C24" s="27">
        <v>11.07</v>
      </c>
      <c r="D24" s="42"/>
      <c r="E24" s="23">
        <f>E23</f>
        <v>31</v>
      </c>
      <c r="F24" s="24">
        <f t="shared" si="2"/>
        <v>0</v>
      </c>
      <c r="G24" s="24">
        <f>'[1]FIJO '!E24</f>
        <v>682</v>
      </c>
    </row>
    <row r="25" spans="2:9" s="20" customFormat="1" ht="13.2" x14ac:dyDescent="0.25">
      <c r="B25" s="21" t="s">
        <v>9</v>
      </c>
      <c r="C25" s="27">
        <v>3.9884684743589744</v>
      </c>
      <c r="D25" s="42"/>
      <c r="E25" s="23">
        <f>E20</f>
        <v>31</v>
      </c>
      <c r="F25" s="24">
        <f t="shared" si="2"/>
        <v>0</v>
      </c>
      <c r="G25" s="24">
        <f>'[1]FIJO '!E25</f>
        <v>325.5</v>
      </c>
    </row>
    <row r="26" spans="2:9" s="20" customFormat="1" ht="13.2" x14ac:dyDescent="0.25">
      <c r="B26" s="21" t="s">
        <v>10</v>
      </c>
      <c r="C26" s="27">
        <v>7.5795539743589746</v>
      </c>
      <c r="D26" s="42"/>
      <c r="E26" s="23">
        <f t="shared" si="3"/>
        <v>31</v>
      </c>
      <c r="F26" s="24">
        <f t="shared" si="2"/>
        <v>0</v>
      </c>
      <c r="G26" s="24">
        <f>'[1]FIJO '!E26</f>
        <v>325.5</v>
      </c>
    </row>
    <row r="27" spans="2:9" s="20" customFormat="1" ht="13.2" x14ac:dyDescent="0.25">
      <c r="B27" s="21" t="s">
        <v>11</v>
      </c>
      <c r="C27" s="27">
        <v>1.327785</v>
      </c>
      <c r="D27" s="42"/>
      <c r="E27" s="23">
        <f t="shared" si="3"/>
        <v>31</v>
      </c>
      <c r="F27" s="24">
        <f t="shared" si="2"/>
        <v>0</v>
      </c>
      <c r="G27" s="24">
        <f>'[1]FIJO '!E27</f>
        <v>74.399999999999991</v>
      </c>
    </row>
    <row r="28" spans="2:9" s="20" customFormat="1" ht="13.2" x14ac:dyDescent="0.25">
      <c r="B28" s="21" t="s">
        <v>12</v>
      </c>
      <c r="C28" s="22">
        <f>+C16</f>
        <v>2.1855542307692306</v>
      </c>
      <c r="D28" s="42"/>
      <c r="E28" s="23">
        <f t="shared" si="3"/>
        <v>31</v>
      </c>
      <c r="F28" s="24">
        <f t="shared" si="2"/>
        <v>0</v>
      </c>
      <c r="G28" s="24">
        <f>'[1]FIJO '!E28</f>
        <v>186</v>
      </c>
    </row>
    <row r="29" spans="2:9" s="20" customFormat="1" ht="13.2" x14ac:dyDescent="0.25">
      <c r="B29" s="53" t="s">
        <v>64</v>
      </c>
      <c r="C29" s="54"/>
      <c r="D29" s="44"/>
      <c r="E29" s="55">
        <v>31</v>
      </c>
      <c r="F29" s="24">
        <f t="shared" si="2"/>
        <v>0</v>
      </c>
      <c r="G29" s="24">
        <f>'[1]FIJO '!E29</f>
        <v>511.5</v>
      </c>
    </row>
    <row r="30" spans="2:9" s="20" customFormat="1" ht="13.8" thickBot="1" x14ac:dyDescent="0.3">
      <c r="B30" s="104" t="s">
        <v>0</v>
      </c>
      <c r="C30" s="105"/>
      <c r="D30" s="105"/>
      <c r="E30" s="105"/>
      <c r="F30" s="8">
        <f>SUM(F20:F28)</f>
        <v>0</v>
      </c>
      <c r="G30" s="8">
        <f>SUM(G20:G29)</f>
        <v>4155.24</v>
      </c>
      <c r="H30" s="25"/>
    </row>
    <row r="31" spans="2:9" s="20" customFormat="1" ht="13.8" thickBot="1" x14ac:dyDescent="0.3">
      <c r="B31" s="109" t="s">
        <v>17</v>
      </c>
      <c r="C31" s="110"/>
      <c r="D31" s="110"/>
      <c r="E31" s="110"/>
      <c r="F31" s="111"/>
      <c r="G31" s="40"/>
    </row>
    <row r="32" spans="2:9" s="20" customFormat="1" ht="13.2" x14ac:dyDescent="0.25">
      <c r="B32" s="43" t="s">
        <v>61</v>
      </c>
      <c r="C32" s="22">
        <v>15.230886025641025</v>
      </c>
      <c r="D32" s="42"/>
      <c r="E32" s="28">
        <v>11</v>
      </c>
      <c r="F32" s="24">
        <f t="shared" si="2"/>
        <v>0</v>
      </c>
      <c r="G32" s="24">
        <f>'[1]FIJO '!E32</f>
        <v>374</v>
      </c>
    </row>
    <row r="33" spans="2:9" s="20" customFormat="1" ht="13.2" x14ac:dyDescent="0.25">
      <c r="B33" s="2" t="s">
        <v>15</v>
      </c>
      <c r="C33" s="27">
        <v>15.548419358974359</v>
      </c>
      <c r="D33" s="42"/>
      <c r="E33" s="28">
        <v>11</v>
      </c>
      <c r="F33" s="24">
        <f t="shared" si="2"/>
        <v>0</v>
      </c>
      <c r="G33" s="24">
        <f>'[1]FIJO '!E33</f>
        <v>374</v>
      </c>
    </row>
    <row r="34" spans="2:9" s="20" customFormat="1" ht="13.2" x14ac:dyDescent="0.25">
      <c r="B34" s="2" t="s">
        <v>62</v>
      </c>
      <c r="C34" s="27">
        <v>22.924718692307696</v>
      </c>
      <c r="D34" s="42"/>
      <c r="E34" s="28">
        <v>11</v>
      </c>
      <c r="F34" s="24">
        <f t="shared" si="2"/>
        <v>0</v>
      </c>
      <c r="G34" s="24">
        <f>'[1]FIJO '!E34</f>
        <v>374</v>
      </c>
    </row>
    <row r="35" spans="2:9" s="20" customFormat="1" ht="13.2" x14ac:dyDescent="0.25">
      <c r="B35" s="2" t="s">
        <v>7</v>
      </c>
      <c r="C35" s="27">
        <v>20.727388025641027</v>
      </c>
      <c r="D35" s="42"/>
      <c r="E35" s="28">
        <v>11</v>
      </c>
      <c r="F35" s="24">
        <f t="shared" si="2"/>
        <v>0</v>
      </c>
      <c r="G35" s="24">
        <f>'[1]FIJO '!E35</f>
        <v>220</v>
      </c>
    </row>
    <row r="36" spans="2:9" s="20" customFormat="1" ht="13.2" x14ac:dyDescent="0.25">
      <c r="B36" s="2" t="s">
        <v>9</v>
      </c>
      <c r="C36" s="27">
        <v>10.102500641025641</v>
      </c>
      <c r="D36" s="42"/>
      <c r="E36" s="28">
        <v>11</v>
      </c>
      <c r="F36" s="24">
        <f t="shared" si="2"/>
        <v>0</v>
      </c>
      <c r="G36" s="24">
        <f>'[1]FIJO '!E36</f>
        <v>115.5</v>
      </c>
    </row>
    <row r="37" spans="2:9" s="20" customFormat="1" ht="13.2" x14ac:dyDescent="0.25">
      <c r="B37" s="2" t="s">
        <v>10</v>
      </c>
      <c r="C37" s="27">
        <v>5.1060033333333337</v>
      </c>
      <c r="D37" s="42"/>
      <c r="E37" s="28">
        <v>11</v>
      </c>
      <c r="F37" s="24">
        <f t="shared" si="2"/>
        <v>0</v>
      </c>
      <c r="G37" s="24">
        <f>'[1]FIJO '!E37</f>
        <v>115.5</v>
      </c>
    </row>
    <row r="38" spans="2:9" s="20" customFormat="1" ht="13.2" x14ac:dyDescent="0.25">
      <c r="B38" s="2" t="s">
        <v>11</v>
      </c>
      <c r="C38" s="27">
        <v>2.2016939743589745</v>
      </c>
      <c r="D38" s="42"/>
      <c r="E38" s="28">
        <v>11</v>
      </c>
      <c r="F38" s="24">
        <f t="shared" si="2"/>
        <v>0</v>
      </c>
      <c r="G38" s="24">
        <f>'[1]FIJO '!E38</f>
        <v>26.4</v>
      </c>
    </row>
    <row r="39" spans="2:9" s="20" customFormat="1" ht="13.2" x14ac:dyDescent="0.25">
      <c r="B39" s="49" t="s">
        <v>64</v>
      </c>
      <c r="C39" s="56"/>
      <c r="D39" s="44"/>
      <c r="E39" s="57">
        <v>11</v>
      </c>
      <c r="F39" s="58">
        <f t="shared" si="2"/>
        <v>0</v>
      </c>
      <c r="G39" s="24">
        <f>'[1]FIJO '!E39</f>
        <v>181.5</v>
      </c>
    </row>
    <row r="40" spans="2:9" s="20" customFormat="1" ht="13.8" thickBot="1" x14ac:dyDescent="0.3">
      <c r="B40" s="104" t="s">
        <v>0</v>
      </c>
      <c r="C40" s="105"/>
      <c r="D40" s="105"/>
      <c r="E40" s="105"/>
      <c r="F40" s="29">
        <f>SUM(F32:F39)</f>
        <v>0</v>
      </c>
      <c r="G40" s="29">
        <f>SUM(G32:G39)</f>
        <v>1780.9</v>
      </c>
      <c r="H40" s="25"/>
    </row>
    <row r="41" spans="2:9" s="20" customFormat="1" ht="13.8" thickBot="1" x14ac:dyDescent="0.3">
      <c r="B41" s="109" t="s">
        <v>66</v>
      </c>
      <c r="C41" s="110"/>
      <c r="D41" s="110"/>
      <c r="E41" s="110"/>
      <c r="F41" s="111"/>
      <c r="G41" s="40"/>
      <c r="H41" s="25"/>
    </row>
    <row r="42" spans="2:9" s="20" customFormat="1" ht="13.2" x14ac:dyDescent="0.25">
      <c r="B42" s="43" t="s">
        <v>61</v>
      </c>
      <c r="C42" s="22">
        <v>15.230886025641025</v>
      </c>
      <c r="D42" s="42"/>
      <c r="E42" s="28">
        <v>5</v>
      </c>
      <c r="F42" s="24">
        <f t="shared" ref="F42" si="4">D42*E42</f>
        <v>0</v>
      </c>
      <c r="G42" s="24">
        <f>'[1]FIJO '!E42</f>
        <v>5.3125</v>
      </c>
      <c r="H42" s="25"/>
    </row>
    <row r="43" spans="2:9" s="20" customFormat="1" ht="9" customHeight="1" thickBot="1" x14ac:dyDescent="0.3">
      <c r="B43" s="104" t="s">
        <v>0</v>
      </c>
      <c r="C43" s="105"/>
      <c r="D43" s="105"/>
      <c r="E43" s="105"/>
      <c r="F43" s="29">
        <f>SUM(F35:F42)</f>
        <v>0</v>
      </c>
      <c r="G43" s="29">
        <f>G42</f>
        <v>5.3125</v>
      </c>
    </row>
    <row r="44" spans="2:9" s="20" customFormat="1" ht="14.25" customHeight="1" thickBot="1" x14ac:dyDescent="0.3">
      <c r="B44" s="112" t="s">
        <v>56</v>
      </c>
      <c r="C44" s="113"/>
      <c r="D44" s="113"/>
      <c r="E44" s="114"/>
      <c r="F44" s="30">
        <f>F40+F30+F18</f>
        <v>0</v>
      </c>
      <c r="G44" s="30">
        <f>G40+G30+G18+G43</f>
        <v>11483.452499999999</v>
      </c>
      <c r="H44" s="25"/>
      <c r="I44" s="25"/>
    </row>
    <row r="45" spans="2:9" ht="10.8" thickBot="1" x14ac:dyDescent="0.3"/>
    <row r="46" spans="2:9" ht="13.2" thickBot="1" x14ac:dyDescent="0.3">
      <c r="B46" s="112" t="s">
        <v>57</v>
      </c>
      <c r="C46" s="113"/>
      <c r="D46" s="113"/>
      <c r="E46" s="114"/>
      <c r="F46" s="30">
        <f>F44*F5</f>
        <v>0</v>
      </c>
      <c r="G46" s="30">
        <f>G44*F5</f>
        <v>413404.29</v>
      </c>
    </row>
  </sheetData>
  <mergeCells count="16">
    <mergeCell ref="B3:G3"/>
    <mergeCell ref="B4:G4"/>
    <mergeCell ref="B5:E5"/>
    <mergeCell ref="F5:G5"/>
    <mergeCell ref="B6:E6"/>
    <mergeCell ref="F6:G6"/>
    <mergeCell ref="B41:F41"/>
    <mergeCell ref="B43:E43"/>
    <mergeCell ref="B44:E44"/>
    <mergeCell ref="B46:E46"/>
    <mergeCell ref="B8:F8"/>
    <mergeCell ref="B18:E18"/>
    <mergeCell ref="B19:F19"/>
    <mergeCell ref="B30:E30"/>
    <mergeCell ref="B31:F31"/>
    <mergeCell ref="B40:E40"/>
  </mergeCells>
  <pageMargins left="0.7" right="0.7" top="0.75" bottom="0.75" header="0.3" footer="0.3"/>
  <pageSetup paperSize="9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3143B-8C7C-4243-8133-A109A113EBC0}">
  <sheetPr>
    <pageSetUpPr fitToPage="1"/>
  </sheetPr>
  <dimension ref="A1:D45"/>
  <sheetViews>
    <sheetView topLeftCell="A16" zoomScale="115" zoomScaleNormal="115" workbookViewId="0">
      <selection activeCell="D34" sqref="D34"/>
    </sheetView>
  </sheetViews>
  <sheetFormatPr defaultColWidth="12" defaultRowHeight="10.199999999999999" x14ac:dyDescent="0.25"/>
  <cols>
    <col min="1" max="1" width="12" style="1"/>
    <col min="2" max="2" width="56" style="1" customWidth="1"/>
    <col min="3" max="3" width="22.33203125" style="1" customWidth="1"/>
    <col min="4" max="4" width="17.77734375" style="1" customWidth="1"/>
    <col min="5" max="16384" width="12" style="1"/>
  </cols>
  <sheetData>
    <row r="1" spans="2:4" ht="10.8" thickBot="1" x14ac:dyDescent="0.3"/>
    <row r="2" spans="2:4" ht="10.8" hidden="1" thickBot="1" x14ac:dyDescent="0.3"/>
    <row r="3" spans="2:4" ht="26.25" customHeight="1" x14ac:dyDescent="0.25">
      <c r="B3" s="119" t="s">
        <v>1</v>
      </c>
      <c r="C3" s="120"/>
      <c r="D3" s="121"/>
    </row>
    <row r="4" spans="2:4" ht="15" customHeight="1" x14ac:dyDescent="0.25">
      <c r="B4" s="122" t="s">
        <v>45</v>
      </c>
      <c r="C4" s="123"/>
      <c r="D4" s="124"/>
    </row>
    <row r="5" spans="2:4" customFormat="1" ht="24.75" customHeight="1" x14ac:dyDescent="0.25">
      <c r="B5" s="12" t="s">
        <v>19</v>
      </c>
      <c r="C5" s="12" t="s">
        <v>44</v>
      </c>
      <c r="D5" s="12" t="s">
        <v>48</v>
      </c>
    </row>
    <row r="6" spans="2:4" customFormat="1" ht="13.2" x14ac:dyDescent="0.25">
      <c r="B6" s="115" t="s">
        <v>2</v>
      </c>
      <c r="C6" s="116"/>
      <c r="D6" s="117"/>
    </row>
    <row r="7" spans="2:4" customFormat="1" ht="13.2" x14ac:dyDescent="0.25">
      <c r="B7" s="2" t="s">
        <v>5</v>
      </c>
      <c r="C7" s="6"/>
      <c r="D7" s="24">
        <f>'[3]PRECIO UNITARIO PRENDAS'!H7</f>
        <v>25.225200000000001</v>
      </c>
    </row>
    <row r="8" spans="2:4" customFormat="1" ht="13.2" x14ac:dyDescent="0.25">
      <c r="B8" s="2" t="s">
        <v>6</v>
      </c>
      <c r="C8" s="6"/>
      <c r="D8" s="24">
        <f>'[3]PRECIO UNITARIO PRENDAS'!H8</f>
        <v>29.000399999999999</v>
      </c>
    </row>
    <row r="9" spans="2:4" customFormat="1" ht="13.2" x14ac:dyDescent="0.25">
      <c r="B9" s="2" t="s">
        <v>7</v>
      </c>
      <c r="C9" s="6"/>
      <c r="D9" s="24">
        <f>'[3]PRECIO UNITARIO PRENDAS'!H9</f>
        <v>194.55479999999997</v>
      </c>
    </row>
    <row r="10" spans="2:4" customFormat="1" ht="13.2" x14ac:dyDescent="0.25">
      <c r="B10" s="2" t="s">
        <v>8</v>
      </c>
      <c r="C10" s="6"/>
      <c r="D10" s="24">
        <f>'[3]PRECIO UNITARIO PRENDAS'!H10</f>
        <v>22.730399999999999</v>
      </c>
    </row>
    <row r="11" spans="2:4" customFormat="1" ht="13.2" x14ac:dyDescent="0.25">
      <c r="B11" s="2" t="s">
        <v>9</v>
      </c>
      <c r="C11" s="6"/>
      <c r="D11" s="24">
        <f>'[3]PRECIO UNITARIO PRENDAS'!H11</f>
        <v>26.426400000000001</v>
      </c>
    </row>
    <row r="12" spans="2:4" customFormat="1" ht="13.2" x14ac:dyDescent="0.25">
      <c r="B12" s="2" t="s">
        <v>10</v>
      </c>
      <c r="C12" s="6"/>
      <c r="D12" s="24">
        <f>'[3]PRECIO UNITARIO PRENDAS'!H12</f>
        <v>23.099999999999998</v>
      </c>
    </row>
    <row r="13" spans="2:4" customFormat="1" ht="13.2" x14ac:dyDescent="0.25">
      <c r="B13" s="2" t="s">
        <v>11</v>
      </c>
      <c r="C13" s="6"/>
      <c r="D13" s="24">
        <f>'[3]PRECIO UNITARIO PRENDAS'!H13</f>
        <v>4.8</v>
      </c>
    </row>
    <row r="14" spans="2:4" customFormat="1" ht="13.2" x14ac:dyDescent="0.25">
      <c r="B14" s="2" t="s">
        <v>12</v>
      </c>
      <c r="C14" s="6"/>
      <c r="D14" s="24">
        <f>'[3]PRECIO UNITARIO PRENDAS'!H14</f>
        <v>4.8</v>
      </c>
    </row>
    <row r="15" spans="2:4" customFormat="1" ht="13.2" x14ac:dyDescent="0.25">
      <c r="B15" s="49" t="s">
        <v>64</v>
      </c>
      <c r="C15" s="50"/>
      <c r="D15" s="45">
        <f>'[3]PRECIO UNITARIO PRENDAS'!$H$15</f>
        <v>9.1999999999999993</v>
      </c>
    </row>
    <row r="16" spans="2:4" customFormat="1" ht="13.8" thickBot="1" x14ac:dyDescent="0.3">
      <c r="B16" s="3" t="s">
        <v>0</v>
      </c>
      <c r="C16" s="7">
        <f>SUM(C7:C14)</f>
        <v>0</v>
      </c>
      <c r="D16" s="36">
        <f>SUM(D7:D15)</f>
        <v>339.8372</v>
      </c>
    </row>
    <row r="17" spans="2:4" customFormat="1" ht="13.2" x14ac:dyDescent="0.25">
      <c r="B17" s="125" t="s">
        <v>13</v>
      </c>
      <c r="C17" s="126"/>
      <c r="D17" s="127"/>
    </row>
    <row r="18" spans="2:4" customFormat="1" ht="13.2" x14ac:dyDescent="0.25">
      <c r="B18" s="2" t="s">
        <v>5</v>
      </c>
      <c r="C18" s="6"/>
      <c r="D18" s="24">
        <f>'[3]PRECIO UNITARIO PRENDAS'!H18</f>
        <v>33.052799999999998</v>
      </c>
    </row>
    <row r="19" spans="2:4" customFormat="1" ht="13.2" x14ac:dyDescent="0.25">
      <c r="B19" s="2" t="s">
        <v>6</v>
      </c>
      <c r="C19" s="6"/>
      <c r="D19" s="24">
        <f>'[3]PRECIO UNITARIO PRENDAS'!H19</f>
        <v>37.382400000000004</v>
      </c>
    </row>
    <row r="20" spans="2:4" customFormat="1" ht="13.2" x14ac:dyDescent="0.25">
      <c r="B20" s="2" t="s">
        <v>7</v>
      </c>
      <c r="C20" s="6"/>
      <c r="D20" s="24">
        <f>'[3]PRECIO UNITARIO PRENDAS'!H20</f>
        <v>67.729200000000006</v>
      </c>
    </row>
    <row r="21" spans="2:4" customFormat="1" ht="13.2" x14ac:dyDescent="0.25">
      <c r="B21" s="2" t="s">
        <v>54</v>
      </c>
      <c r="C21" s="6"/>
      <c r="D21" s="24">
        <f>'[3]PRECIO UNITARIO PRENDAS'!H21</f>
        <v>33.382800000000003</v>
      </c>
    </row>
    <row r="22" spans="2:4" customFormat="1" ht="13.2" x14ac:dyDescent="0.25">
      <c r="B22" s="2" t="s">
        <v>55</v>
      </c>
      <c r="C22" s="6"/>
      <c r="D22" s="24">
        <f>'[3]PRECIO UNITARIO PRENDAS'!H22</f>
        <v>33.382800000000003</v>
      </c>
    </row>
    <row r="23" spans="2:4" customFormat="1" ht="13.2" x14ac:dyDescent="0.25">
      <c r="B23" s="2" t="s">
        <v>9</v>
      </c>
      <c r="C23" s="6"/>
      <c r="D23" s="24">
        <f>'[3]PRECIO UNITARIO PRENDAS'!H23</f>
        <v>26.426400000000001</v>
      </c>
    </row>
    <row r="24" spans="2:4" customFormat="1" ht="13.2" x14ac:dyDescent="0.25">
      <c r="B24" s="2" t="s">
        <v>10</v>
      </c>
      <c r="C24" s="6"/>
      <c r="D24" s="24">
        <f>'[3]PRECIO UNITARIO PRENDAS'!H24</f>
        <v>23.099999999999998</v>
      </c>
    </row>
    <row r="25" spans="2:4" customFormat="1" ht="13.2" x14ac:dyDescent="0.25">
      <c r="B25" s="2" t="s">
        <v>11</v>
      </c>
      <c r="C25" s="6"/>
      <c r="D25" s="24">
        <f>'[3]PRECIO UNITARIO PRENDAS'!H25</f>
        <v>4.8</v>
      </c>
    </row>
    <row r="26" spans="2:4" customFormat="1" ht="13.2" x14ac:dyDescent="0.25">
      <c r="B26" s="2" t="s">
        <v>12</v>
      </c>
      <c r="C26" s="6"/>
      <c r="D26" s="24">
        <f>'[3]PRECIO UNITARIO PRENDAS'!H26</f>
        <v>4.8</v>
      </c>
    </row>
    <row r="27" spans="2:4" customFormat="1" ht="13.2" x14ac:dyDescent="0.25">
      <c r="B27" s="49" t="s">
        <v>64</v>
      </c>
      <c r="C27" s="51"/>
      <c r="D27" s="24">
        <f>'[3]PRECIO UNITARIO PRENDAS'!H27</f>
        <v>9.1999999999999993</v>
      </c>
    </row>
    <row r="28" spans="2:4" customFormat="1" ht="13.2" x14ac:dyDescent="0.25">
      <c r="B28" s="9" t="s">
        <v>0</v>
      </c>
      <c r="C28" s="11">
        <f>SUM(C18:C26)</f>
        <v>0</v>
      </c>
      <c r="D28" s="36">
        <f>SUM(D18:D27)</f>
        <v>273.25639999999999</v>
      </c>
    </row>
    <row r="29" spans="2:4" customFormat="1" ht="13.2" x14ac:dyDescent="0.25">
      <c r="B29" s="115" t="s">
        <v>17</v>
      </c>
      <c r="C29" s="116"/>
      <c r="D29" s="117"/>
    </row>
    <row r="30" spans="2:4" customFormat="1" ht="13.2" x14ac:dyDescent="0.25">
      <c r="B30" s="2" t="s">
        <v>61</v>
      </c>
      <c r="C30" s="6"/>
      <c r="D30" s="24">
        <f>'[3]PRECIO UNITARIO PRENDAS'!H30</f>
        <v>95.171999999999997</v>
      </c>
    </row>
    <row r="31" spans="2:4" customFormat="1" ht="13.2" x14ac:dyDescent="0.25">
      <c r="B31" s="2" t="s">
        <v>15</v>
      </c>
      <c r="C31" s="6"/>
      <c r="D31" s="24">
        <f>'[3]PRECIO UNITARIO PRENDAS'!H31</f>
        <v>56.760000000000005</v>
      </c>
    </row>
    <row r="32" spans="2:4" customFormat="1" ht="13.2" x14ac:dyDescent="0.25">
      <c r="B32" s="2" t="s">
        <v>62</v>
      </c>
      <c r="C32" s="6"/>
      <c r="D32" s="24">
        <f>'[3]PRECIO UNITARIO PRENDAS'!H32</f>
        <v>100.71600000000001</v>
      </c>
    </row>
    <row r="33" spans="1:4" customFormat="1" ht="13.2" x14ac:dyDescent="0.25">
      <c r="B33" s="2" t="s">
        <v>7</v>
      </c>
      <c r="C33" s="6"/>
      <c r="D33" s="24">
        <f>'[3]PRECIO UNITARIO PRENDAS'!H33</f>
        <v>194.55479999999997</v>
      </c>
    </row>
    <row r="34" spans="1:4" customFormat="1" ht="13.2" x14ac:dyDescent="0.25">
      <c r="B34" s="2" t="s">
        <v>9</v>
      </c>
      <c r="C34" s="6"/>
      <c r="D34" s="24">
        <f>'[3]PRECIO UNITARIO PRENDAS'!H34</f>
        <v>26.426400000000001</v>
      </c>
    </row>
    <row r="35" spans="1:4" customFormat="1" ht="13.2" x14ac:dyDescent="0.25">
      <c r="B35" s="2" t="s">
        <v>10</v>
      </c>
      <c r="C35" s="6"/>
      <c r="D35" s="24">
        <f>'[3]PRECIO UNITARIO PRENDAS'!H35</f>
        <v>23.099999999999998</v>
      </c>
    </row>
    <row r="36" spans="1:4" customFormat="1" ht="13.2" x14ac:dyDescent="0.25">
      <c r="B36" s="2" t="s">
        <v>11</v>
      </c>
      <c r="C36" s="6"/>
      <c r="D36" s="24">
        <f>'[3]PRECIO UNITARIO PRENDAS'!H36</f>
        <v>4.8</v>
      </c>
    </row>
    <row r="37" spans="1:4" customFormat="1" ht="13.2" x14ac:dyDescent="0.25">
      <c r="B37" s="49" t="s">
        <v>64</v>
      </c>
      <c r="C37" s="52"/>
      <c r="D37" s="24">
        <f>'[3]PRECIO UNITARIO PRENDAS'!H37</f>
        <v>9.1999999999999993</v>
      </c>
    </row>
    <row r="38" spans="1:4" customFormat="1" ht="13.2" x14ac:dyDescent="0.25">
      <c r="B38" s="9" t="s">
        <v>0</v>
      </c>
      <c r="C38" s="10">
        <f>SUM(C30:C36)</f>
        <v>0</v>
      </c>
      <c r="D38" s="36">
        <f>SUM(D30:D37)</f>
        <v>510.72920000000005</v>
      </c>
    </row>
    <row r="39" spans="1:4" customFormat="1" ht="9" customHeight="1" thickBot="1" x14ac:dyDescent="0.3">
      <c r="B39" s="128"/>
      <c r="C39" s="129"/>
      <c r="D39" s="130"/>
    </row>
    <row r="40" spans="1:4" customFormat="1" ht="13.2" x14ac:dyDescent="0.25">
      <c r="B40" s="115" t="s">
        <v>66</v>
      </c>
      <c r="C40" s="116"/>
      <c r="D40" s="117"/>
    </row>
    <row r="41" spans="1:4" customFormat="1" ht="13.2" x14ac:dyDescent="0.25">
      <c r="B41" s="2" t="s">
        <v>61</v>
      </c>
      <c r="C41" s="6"/>
      <c r="D41" s="24">
        <f>'[4]PRECIO UNITARIO PRENDAS'!$H$41</f>
        <v>35.380000000000003</v>
      </c>
    </row>
    <row r="42" spans="1:4" x14ac:dyDescent="0.25">
      <c r="B42" s="61" t="s">
        <v>0</v>
      </c>
      <c r="C42" s="62">
        <f>C41</f>
        <v>0</v>
      </c>
      <c r="D42" s="63">
        <f>D41</f>
        <v>35.380000000000003</v>
      </c>
    </row>
    <row r="43" spans="1:4" ht="10.8" thickBot="1" x14ac:dyDescent="0.3"/>
    <row r="44" spans="1:4" ht="10.8" thickBot="1" x14ac:dyDescent="0.3">
      <c r="A44" s="4"/>
      <c r="B44" s="118" t="s">
        <v>46</v>
      </c>
      <c r="C44" s="118"/>
    </row>
    <row r="45" spans="1:4" ht="10.8" thickBot="1" x14ac:dyDescent="0.3">
      <c r="A45" s="5"/>
      <c r="B45" s="118" t="s">
        <v>47</v>
      </c>
      <c r="C45" s="118"/>
    </row>
  </sheetData>
  <mergeCells count="9">
    <mergeCell ref="B40:D40"/>
    <mergeCell ref="B44:C44"/>
    <mergeCell ref="B45:C45"/>
    <mergeCell ref="B3:D3"/>
    <mergeCell ref="B4:D4"/>
    <mergeCell ref="B6:D6"/>
    <mergeCell ref="B17:D17"/>
    <mergeCell ref="B29:D29"/>
    <mergeCell ref="B39:D39"/>
  </mergeCells>
  <pageMargins left="0.7" right="0.7" top="0.75" bottom="0.75" header="0.3" footer="0.3"/>
  <pageSetup paperSize="9" scale="9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6829E-527D-4F61-993F-C6D3E88BDA59}">
  <sheetPr>
    <pageSetUpPr fitToPage="1"/>
  </sheetPr>
  <dimension ref="B1:F17"/>
  <sheetViews>
    <sheetView tabSelected="1" zoomScale="114" zoomScaleNormal="115" workbookViewId="0">
      <selection activeCell="E7" sqref="E7"/>
    </sheetView>
  </sheetViews>
  <sheetFormatPr defaultColWidth="12" defaultRowHeight="10.199999999999999" x14ac:dyDescent="0.25"/>
  <cols>
    <col min="1" max="1" width="12" style="13"/>
    <col min="2" max="2" width="56" style="13" customWidth="1"/>
    <col min="3" max="3" width="22.33203125" style="13" customWidth="1"/>
    <col min="4" max="4" width="26" style="13" customWidth="1"/>
    <col min="5" max="5" width="22.33203125" style="13" customWidth="1"/>
    <col min="6" max="16384" width="12" style="13"/>
  </cols>
  <sheetData>
    <row r="1" spans="2:6" ht="10.8" thickBot="1" x14ac:dyDescent="0.3"/>
    <row r="2" spans="2:6" ht="10.8" hidden="1" thickBot="1" x14ac:dyDescent="0.3"/>
    <row r="3" spans="2:6" ht="26.25" customHeight="1" thickBot="1" x14ac:dyDescent="0.3">
      <c r="B3" s="131" t="s">
        <v>1</v>
      </c>
      <c r="C3" s="132"/>
      <c r="D3" s="132"/>
      <c r="E3" s="133"/>
    </row>
    <row r="4" spans="2:6" ht="15" customHeight="1" thickBot="1" x14ac:dyDescent="0.3">
      <c r="B4" s="83" t="s">
        <v>27</v>
      </c>
      <c r="C4" s="84"/>
      <c r="D4" s="84"/>
      <c r="E4" s="85"/>
    </row>
    <row r="5" spans="2:6" s="17" customFormat="1" ht="15" customHeight="1" thickBot="1" x14ac:dyDescent="0.25">
      <c r="B5" s="98" t="s">
        <v>18</v>
      </c>
      <c r="C5" s="99"/>
      <c r="D5" s="99"/>
      <c r="E5" s="15">
        <v>36</v>
      </c>
      <c r="F5" s="16"/>
    </row>
    <row r="6" spans="2:6" s="17" customFormat="1" ht="15.75" customHeight="1" thickBot="1" x14ac:dyDescent="0.25">
      <c r="B6" s="98" t="s">
        <v>40</v>
      </c>
      <c r="C6" s="99"/>
      <c r="D6" s="99"/>
      <c r="E6" s="18" t="s">
        <v>65</v>
      </c>
      <c r="F6" s="16"/>
    </row>
    <row r="7" spans="2:6" s="20" customFormat="1" ht="14.25" customHeight="1" thickBot="1" x14ac:dyDescent="0.3">
      <c r="B7" s="112" t="s">
        <v>21</v>
      </c>
      <c r="C7" s="113"/>
      <c r="D7" s="114"/>
      <c r="E7" s="30">
        <f>'FIJO '!F46</f>
        <v>0</v>
      </c>
    </row>
    <row r="8" spans="2:6" ht="15" customHeight="1" thickBot="1" x14ac:dyDescent="0.3">
      <c r="B8" s="83" t="s">
        <v>28</v>
      </c>
      <c r="C8" s="84"/>
      <c r="D8" s="84"/>
      <c r="E8" s="85"/>
    </row>
    <row r="9" spans="2:6" s="17" customFormat="1" ht="15" customHeight="1" thickBot="1" x14ac:dyDescent="0.25">
      <c r="B9" s="98" t="s">
        <v>41</v>
      </c>
      <c r="C9" s="99"/>
      <c r="D9" s="99"/>
      <c r="E9" s="15">
        <v>36</v>
      </c>
      <c r="F9" s="16"/>
    </row>
    <row r="10" spans="2:6" s="17" customFormat="1" ht="15.75" customHeight="1" thickBot="1" x14ac:dyDescent="0.25">
      <c r="B10" s="98" t="s">
        <v>43</v>
      </c>
      <c r="C10" s="99"/>
      <c r="D10" s="99"/>
      <c r="E10" s="18" t="s">
        <v>68</v>
      </c>
      <c r="F10" s="16"/>
    </row>
    <row r="11" spans="2:6" s="20" customFormat="1" ht="13.8" thickBot="1" x14ac:dyDescent="0.3">
      <c r="B11" s="112" t="s">
        <v>38</v>
      </c>
      <c r="C11" s="113"/>
      <c r="D11" s="114"/>
      <c r="E11" s="30">
        <f>'EVENTUAL '!F37</f>
        <v>0</v>
      </c>
    </row>
    <row r="12" spans="2:6" s="20" customFormat="1" ht="13.8" thickBot="1" x14ac:dyDescent="0.3">
      <c r="B12" s="31"/>
      <c r="C12" s="31"/>
      <c r="D12" s="31"/>
      <c r="E12" s="32"/>
    </row>
    <row r="13" spans="2:6" s="20" customFormat="1" ht="14.25" customHeight="1" thickBot="1" x14ac:dyDescent="0.3">
      <c r="B13" s="112" t="s">
        <v>60</v>
      </c>
      <c r="C13" s="113"/>
      <c r="D13" s="114"/>
      <c r="E13" s="30">
        <f>E11+E7</f>
        <v>0</v>
      </c>
    </row>
    <row r="14" spans="2:6" s="20" customFormat="1" ht="13.5" customHeight="1" thickBot="1" x14ac:dyDescent="0.3">
      <c r="B14" s="37"/>
      <c r="C14" s="38"/>
      <c r="D14" s="38"/>
      <c r="E14" s="39"/>
    </row>
    <row r="15" spans="2:6" s="20" customFormat="1" ht="13.5" customHeight="1" thickBot="1" x14ac:dyDescent="0.3">
      <c r="B15" s="112" t="s">
        <v>22</v>
      </c>
      <c r="C15" s="113"/>
      <c r="D15" s="114"/>
      <c r="E15" s="30">
        <v>120000</v>
      </c>
    </row>
    <row r="16" spans="2:6" s="20" customFormat="1" ht="13.8" thickBot="1" x14ac:dyDescent="0.3">
      <c r="B16" s="37"/>
      <c r="C16" s="38"/>
      <c r="D16" s="38"/>
      <c r="E16" s="39"/>
    </row>
    <row r="17" spans="2:5" s="20" customFormat="1" ht="13.8" thickBot="1" x14ac:dyDescent="0.3">
      <c r="B17" s="112" t="s">
        <v>69</v>
      </c>
      <c r="C17" s="113"/>
      <c r="D17" s="114"/>
      <c r="E17" s="30">
        <f>E13+E15</f>
        <v>120000</v>
      </c>
    </row>
  </sheetData>
  <mergeCells count="12">
    <mergeCell ref="B17:D17"/>
    <mergeCell ref="B8:E8"/>
    <mergeCell ref="B3:E3"/>
    <mergeCell ref="B4:E4"/>
    <mergeCell ref="B5:D5"/>
    <mergeCell ref="B6:D6"/>
    <mergeCell ref="B7:D7"/>
    <mergeCell ref="B9:D9"/>
    <mergeCell ref="B10:D10"/>
    <mergeCell ref="B11:D11"/>
    <mergeCell ref="B13:D13"/>
    <mergeCell ref="B15:D15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569F-9979-4F96-BD5C-8225BD26CA27}">
  <sheetPr>
    <pageSetUpPr fitToPage="1"/>
  </sheetPr>
  <dimension ref="B2:I48"/>
  <sheetViews>
    <sheetView topLeftCell="A15" zoomScale="115" zoomScaleNormal="115" workbookViewId="0">
      <selection activeCell="B34" sqref="B34"/>
    </sheetView>
  </sheetViews>
  <sheetFormatPr defaultColWidth="12" defaultRowHeight="10.199999999999999" x14ac:dyDescent="0.25"/>
  <cols>
    <col min="1" max="1" width="12" style="13"/>
    <col min="2" max="2" width="56" style="13" customWidth="1"/>
    <col min="3" max="3" width="36.33203125" style="13" hidden="1" customWidth="1"/>
    <col min="4" max="4" width="22.33203125" style="13" customWidth="1"/>
    <col min="5" max="5" width="33.33203125" style="13" customWidth="1"/>
    <col min="6" max="7" width="22.33203125" style="13" customWidth="1"/>
    <col min="8" max="8" width="13.109375" style="13" bestFit="1" customWidth="1"/>
    <col min="9" max="16384" width="12" style="13"/>
  </cols>
  <sheetData>
    <row r="2" spans="2:9" ht="10.8" hidden="1" thickBot="1" x14ac:dyDescent="0.3"/>
    <row r="3" spans="2:9" ht="26.25" customHeight="1" x14ac:dyDescent="0.25">
      <c r="B3" s="91" t="s">
        <v>1</v>
      </c>
      <c r="C3" s="92"/>
      <c r="D3" s="92"/>
      <c r="E3" s="92"/>
      <c r="F3" s="92"/>
      <c r="G3" s="92"/>
    </row>
    <row r="4" spans="2:9" ht="15" customHeight="1" thickBot="1" x14ac:dyDescent="0.3">
      <c r="B4" s="93" t="s">
        <v>27</v>
      </c>
      <c r="C4" s="94"/>
      <c r="D4" s="94"/>
      <c r="E4" s="94"/>
      <c r="F4" s="94"/>
      <c r="G4" s="94"/>
    </row>
    <row r="5" spans="2:9" s="17" customFormat="1" ht="15" customHeight="1" thickBot="1" x14ac:dyDescent="0.25">
      <c r="B5" s="98" t="s">
        <v>18</v>
      </c>
      <c r="C5" s="99"/>
      <c r="D5" s="99"/>
      <c r="E5" s="99"/>
      <c r="F5" s="101">
        <v>36</v>
      </c>
      <c r="G5" s="102"/>
      <c r="H5" s="16"/>
    </row>
    <row r="6" spans="2:9" s="17" customFormat="1" ht="15.75" customHeight="1" thickBot="1" x14ac:dyDescent="0.25">
      <c r="B6" s="98" t="s">
        <v>23</v>
      </c>
      <c r="C6" s="99"/>
      <c r="D6" s="99"/>
      <c r="E6" s="99"/>
      <c r="F6" s="101" t="s">
        <v>65</v>
      </c>
      <c r="G6" s="102"/>
      <c r="H6" s="16"/>
    </row>
    <row r="7" spans="2:9" s="20" customFormat="1" ht="24.75" customHeight="1" thickBot="1" x14ac:dyDescent="0.3">
      <c r="B7" s="19" t="s">
        <v>19</v>
      </c>
      <c r="C7" s="19" t="s">
        <v>53</v>
      </c>
      <c r="D7" s="19" t="s">
        <v>3</v>
      </c>
      <c r="E7" s="19" t="s">
        <v>4</v>
      </c>
      <c r="F7" s="19" t="s">
        <v>20</v>
      </c>
      <c r="G7" s="41" t="s">
        <v>48</v>
      </c>
    </row>
    <row r="8" spans="2:9" s="20" customFormat="1" ht="13.2" x14ac:dyDescent="0.25">
      <c r="B8" s="109" t="s">
        <v>2</v>
      </c>
      <c r="C8" s="110"/>
      <c r="D8" s="110"/>
      <c r="E8" s="110"/>
      <c r="F8" s="111"/>
      <c r="G8" s="40"/>
    </row>
    <row r="9" spans="2:9" s="20" customFormat="1" ht="13.2" x14ac:dyDescent="0.25">
      <c r="B9" s="21" t="s">
        <v>5</v>
      </c>
      <c r="C9" s="22">
        <f>+[2]CALCULOS!Q5</f>
        <v>11.002641025641028</v>
      </c>
      <c r="D9" s="42"/>
      <c r="E9" s="23">
        <v>50</v>
      </c>
      <c r="F9" s="24">
        <f>E9*D9</f>
        <v>0</v>
      </c>
      <c r="G9" s="24">
        <v>1400</v>
      </c>
      <c r="I9" s="25"/>
    </row>
    <row r="10" spans="2:9" s="20" customFormat="1" ht="13.2" x14ac:dyDescent="0.25">
      <c r="B10" s="21" t="s">
        <v>6</v>
      </c>
      <c r="C10" s="22">
        <f>+[2]CALCULOS!Q6</f>
        <v>11.320174358974359</v>
      </c>
      <c r="D10" s="42"/>
      <c r="E10" s="23">
        <f>E9</f>
        <v>50</v>
      </c>
      <c r="F10" s="24">
        <f t="shared" ref="F10:F17" si="0">E10*D10</f>
        <v>0</v>
      </c>
      <c r="G10" s="24">
        <v>425</v>
      </c>
    </row>
    <row r="11" spans="2:9" s="20" customFormat="1" ht="13.2" x14ac:dyDescent="0.25">
      <c r="B11" s="21" t="s">
        <v>7</v>
      </c>
      <c r="C11" s="22">
        <f>+[2]CALCULOS!Q7</f>
        <v>13.021142692307693</v>
      </c>
      <c r="D11" s="42"/>
      <c r="E11" s="23">
        <f t="shared" ref="E11:E16" si="1">E10</f>
        <v>50</v>
      </c>
      <c r="F11" s="24">
        <f t="shared" si="0"/>
        <v>0</v>
      </c>
      <c r="G11" s="24">
        <v>432</v>
      </c>
    </row>
    <row r="12" spans="2:9" s="20" customFormat="1" ht="13.2" x14ac:dyDescent="0.25">
      <c r="B12" s="21" t="s">
        <v>8</v>
      </c>
      <c r="C12" s="22">
        <f>+[2]CALCULOS!Q8</f>
        <v>15.034304025641026</v>
      </c>
      <c r="D12" s="42"/>
      <c r="E12" s="23">
        <f t="shared" si="1"/>
        <v>50</v>
      </c>
      <c r="F12" s="24">
        <f t="shared" si="0"/>
        <v>0</v>
      </c>
      <c r="G12" s="24">
        <v>1050</v>
      </c>
    </row>
    <row r="13" spans="2:9" s="20" customFormat="1" ht="13.2" x14ac:dyDescent="0.25">
      <c r="B13" s="21" t="s">
        <v>9</v>
      </c>
      <c r="C13" s="22">
        <f>+[2]CALCULOS!Q9</f>
        <v>3.1077464743589744</v>
      </c>
      <c r="D13" s="42"/>
      <c r="E13" s="23">
        <f t="shared" si="1"/>
        <v>50</v>
      </c>
      <c r="F13" s="24">
        <f t="shared" si="0"/>
        <v>0</v>
      </c>
      <c r="G13" s="24">
        <v>525</v>
      </c>
    </row>
    <row r="14" spans="2:9" s="20" customFormat="1" ht="13.2" x14ac:dyDescent="0.25">
      <c r="B14" s="21" t="s">
        <v>10</v>
      </c>
      <c r="C14" s="22">
        <f>+[2]CALCULOS!Q10</f>
        <v>6.9755189743589749</v>
      </c>
      <c r="D14" s="42"/>
      <c r="E14" s="23">
        <f t="shared" si="1"/>
        <v>50</v>
      </c>
      <c r="F14" s="24">
        <f t="shared" si="0"/>
        <v>0</v>
      </c>
      <c r="G14" s="24">
        <v>525</v>
      </c>
    </row>
    <row r="15" spans="2:9" s="20" customFormat="1" ht="13.2" x14ac:dyDescent="0.25">
      <c r="B15" s="21" t="s">
        <v>11</v>
      </c>
      <c r="C15" s="22">
        <f>+[2]CALCULOS!$Q$24</f>
        <v>1.327785</v>
      </c>
      <c r="D15" s="42"/>
      <c r="E15" s="23">
        <f t="shared" si="1"/>
        <v>50</v>
      </c>
      <c r="F15" s="24">
        <f t="shared" si="0"/>
        <v>0</v>
      </c>
      <c r="G15" s="24">
        <v>120</v>
      </c>
    </row>
    <row r="16" spans="2:9" s="20" customFormat="1" ht="13.2" x14ac:dyDescent="0.25">
      <c r="B16" s="21" t="s">
        <v>12</v>
      </c>
      <c r="C16" s="22">
        <f>+[2]CALCULOS!$Q$25</f>
        <v>2.1855542307692306</v>
      </c>
      <c r="D16" s="42"/>
      <c r="E16" s="23">
        <f t="shared" si="1"/>
        <v>50</v>
      </c>
      <c r="F16" s="24">
        <f t="shared" si="0"/>
        <v>0</v>
      </c>
      <c r="G16" s="24">
        <v>240</v>
      </c>
    </row>
    <row r="17" spans="2:9" s="20" customFormat="1" ht="13.2" x14ac:dyDescent="0.25">
      <c r="B17" s="53" t="s">
        <v>64</v>
      </c>
      <c r="C17" s="54"/>
      <c r="D17" s="42"/>
      <c r="E17" s="55">
        <v>50</v>
      </c>
      <c r="F17" s="24">
        <f t="shared" si="0"/>
        <v>0</v>
      </c>
      <c r="G17" s="24">
        <v>825</v>
      </c>
    </row>
    <row r="18" spans="2:9" s="20" customFormat="1" ht="13.8" thickBot="1" x14ac:dyDescent="0.3">
      <c r="B18" s="104" t="s">
        <v>0</v>
      </c>
      <c r="C18" s="105"/>
      <c r="D18" s="105"/>
      <c r="E18" s="105"/>
      <c r="F18" s="8">
        <f>SUM(F9:F17)</f>
        <v>0</v>
      </c>
      <c r="G18" s="8">
        <f>SUM(G9:G17)</f>
        <v>5542</v>
      </c>
      <c r="H18" s="25"/>
      <c r="I18" s="25"/>
    </row>
    <row r="19" spans="2:9" s="20" customFormat="1" ht="13.2" x14ac:dyDescent="0.25">
      <c r="B19" s="109" t="s">
        <v>13</v>
      </c>
      <c r="C19" s="110"/>
      <c r="D19" s="110"/>
      <c r="E19" s="110"/>
      <c r="F19" s="111"/>
      <c r="G19" s="40"/>
    </row>
    <row r="20" spans="2:9" s="20" customFormat="1" ht="13.2" x14ac:dyDescent="0.25">
      <c r="B20" s="21" t="s">
        <v>5</v>
      </c>
      <c r="C20" s="22">
        <v>15.230886025641025</v>
      </c>
      <c r="D20" s="42"/>
      <c r="E20" s="23">
        <v>31</v>
      </c>
      <c r="F20" s="24">
        <f t="shared" ref="F20:F39" si="2">D20*E20</f>
        <v>0</v>
      </c>
      <c r="G20" s="24">
        <v>868</v>
      </c>
    </row>
    <row r="21" spans="2:9" s="20" customFormat="1" ht="13.2" x14ac:dyDescent="0.25">
      <c r="B21" s="21" t="s">
        <v>6</v>
      </c>
      <c r="C21" s="27">
        <v>15.548419358974359</v>
      </c>
      <c r="D21" s="42"/>
      <c r="E21" s="23">
        <f>E20</f>
        <v>31</v>
      </c>
      <c r="F21" s="24">
        <f t="shared" si="2"/>
        <v>0</v>
      </c>
      <c r="G21" s="24">
        <v>263.5</v>
      </c>
    </row>
    <row r="22" spans="2:9" s="20" customFormat="1" ht="13.2" x14ac:dyDescent="0.25">
      <c r="B22" s="21" t="s">
        <v>7</v>
      </c>
      <c r="C22" s="27">
        <v>17.850536025641027</v>
      </c>
      <c r="D22" s="42"/>
      <c r="E22" s="23">
        <f t="shared" ref="E22:E28" si="3">E21</f>
        <v>31</v>
      </c>
      <c r="F22" s="24">
        <f t="shared" si="2"/>
        <v>0</v>
      </c>
      <c r="G22" s="24">
        <v>267.84000000000003</v>
      </c>
    </row>
    <row r="23" spans="2:9" s="20" customFormat="1" ht="13.2" x14ac:dyDescent="0.25">
      <c r="B23" s="21" t="s">
        <v>54</v>
      </c>
      <c r="C23" s="27">
        <v>20.670232025641027</v>
      </c>
      <c r="D23" s="42"/>
      <c r="E23" s="23">
        <f t="shared" si="3"/>
        <v>31</v>
      </c>
      <c r="F23" s="24">
        <f t="shared" si="2"/>
        <v>0</v>
      </c>
      <c r="G23" s="24">
        <v>651</v>
      </c>
    </row>
    <row r="24" spans="2:9" s="20" customFormat="1" ht="13.2" x14ac:dyDescent="0.25">
      <c r="B24" s="21" t="s">
        <v>55</v>
      </c>
      <c r="C24" s="27">
        <v>11.07</v>
      </c>
      <c r="D24" s="42"/>
      <c r="E24" s="23">
        <f>E23</f>
        <v>31</v>
      </c>
      <c r="F24" s="24">
        <f t="shared" si="2"/>
        <v>0</v>
      </c>
      <c r="G24" s="24">
        <v>682</v>
      </c>
    </row>
    <row r="25" spans="2:9" s="20" customFormat="1" ht="13.2" x14ac:dyDescent="0.25">
      <c r="B25" s="21" t="s">
        <v>9</v>
      </c>
      <c r="C25" s="27">
        <v>3.9884684743589744</v>
      </c>
      <c r="D25" s="42"/>
      <c r="E25" s="23">
        <f>E20</f>
        <v>31</v>
      </c>
      <c r="F25" s="24">
        <f t="shared" si="2"/>
        <v>0</v>
      </c>
      <c r="G25" s="24">
        <v>325.5</v>
      </c>
    </row>
    <row r="26" spans="2:9" s="20" customFormat="1" ht="13.2" x14ac:dyDescent="0.25">
      <c r="B26" s="21" t="s">
        <v>10</v>
      </c>
      <c r="C26" s="27">
        <v>7.5795539743589746</v>
      </c>
      <c r="D26" s="42"/>
      <c r="E26" s="23">
        <f t="shared" si="3"/>
        <v>31</v>
      </c>
      <c r="F26" s="24">
        <f t="shared" si="2"/>
        <v>0</v>
      </c>
      <c r="G26" s="24">
        <v>325.5</v>
      </c>
    </row>
    <row r="27" spans="2:9" s="20" customFormat="1" ht="13.2" x14ac:dyDescent="0.25">
      <c r="B27" s="21" t="s">
        <v>11</v>
      </c>
      <c r="C27" s="27">
        <v>1.327785</v>
      </c>
      <c r="D27" s="42"/>
      <c r="E27" s="23">
        <f t="shared" si="3"/>
        <v>31</v>
      </c>
      <c r="F27" s="24">
        <f t="shared" si="2"/>
        <v>0</v>
      </c>
      <c r="G27" s="24">
        <v>74.399999999999991</v>
      </c>
    </row>
    <row r="28" spans="2:9" s="20" customFormat="1" ht="13.2" x14ac:dyDescent="0.25">
      <c r="B28" s="21" t="s">
        <v>12</v>
      </c>
      <c r="C28" s="22">
        <f>+C16</f>
        <v>2.1855542307692306</v>
      </c>
      <c r="D28" s="42"/>
      <c r="E28" s="23">
        <f t="shared" si="3"/>
        <v>31</v>
      </c>
      <c r="F28" s="24">
        <f t="shared" si="2"/>
        <v>0</v>
      </c>
      <c r="G28" s="24">
        <v>186</v>
      </c>
    </row>
    <row r="29" spans="2:9" s="20" customFormat="1" ht="13.2" x14ac:dyDescent="0.25">
      <c r="B29" s="53" t="s">
        <v>64</v>
      </c>
      <c r="C29" s="54"/>
      <c r="D29" s="42"/>
      <c r="E29" s="55">
        <v>31</v>
      </c>
      <c r="F29" s="24">
        <f t="shared" si="2"/>
        <v>0</v>
      </c>
      <c r="G29" s="24">
        <v>511.5</v>
      </c>
    </row>
    <row r="30" spans="2:9" s="20" customFormat="1" ht="13.8" thickBot="1" x14ac:dyDescent="0.3">
      <c r="B30" s="104" t="s">
        <v>0</v>
      </c>
      <c r="C30" s="105"/>
      <c r="D30" s="105"/>
      <c r="E30" s="105"/>
      <c r="F30" s="8">
        <f>SUM(F20:F29)</f>
        <v>0</v>
      </c>
      <c r="G30" s="8">
        <f>SUM(G20:G29)</f>
        <v>4155.24</v>
      </c>
      <c r="H30" s="25"/>
    </row>
    <row r="31" spans="2:9" s="20" customFormat="1" ht="13.8" thickBot="1" x14ac:dyDescent="0.3">
      <c r="B31" s="109" t="s">
        <v>17</v>
      </c>
      <c r="C31" s="110"/>
      <c r="D31" s="110"/>
      <c r="E31" s="110"/>
      <c r="F31" s="111"/>
      <c r="G31" s="40"/>
    </row>
    <row r="32" spans="2:9" s="20" customFormat="1" ht="13.2" x14ac:dyDescent="0.25">
      <c r="B32" s="43" t="s">
        <v>61</v>
      </c>
      <c r="C32" s="22">
        <v>15.230886025641025</v>
      </c>
      <c r="D32" s="42"/>
      <c r="E32" s="28">
        <v>11</v>
      </c>
      <c r="F32" s="24">
        <f t="shared" si="2"/>
        <v>0</v>
      </c>
      <c r="G32" s="24">
        <v>374</v>
      </c>
    </row>
    <row r="33" spans="2:9" s="20" customFormat="1" ht="13.2" x14ac:dyDescent="0.25">
      <c r="B33" s="2" t="s">
        <v>70</v>
      </c>
      <c r="C33" s="27">
        <v>15.548419358974359</v>
      </c>
      <c r="D33" s="42"/>
      <c r="E33" s="28">
        <v>11</v>
      </c>
      <c r="F33" s="24">
        <f t="shared" si="2"/>
        <v>0</v>
      </c>
      <c r="G33" s="24">
        <v>374</v>
      </c>
    </row>
    <row r="34" spans="2:9" s="20" customFormat="1" ht="13.2" x14ac:dyDescent="0.25">
      <c r="B34" s="2" t="s">
        <v>62</v>
      </c>
      <c r="C34" s="27">
        <v>22.924718692307696</v>
      </c>
      <c r="D34" s="42"/>
      <c r="E34" s="28">
        <v>11</v>
      </c>
      <c r="F34" s="24">
        <f t="shared" si="2"/>
        <v>0</v>
      </c>
      <c r="G34" s="24">
        <v>374</v>
      </c>
    </row>
    <row r="35" spans="2:9" s="20" customFormat="1" ht="13.2" x14ac:dyDescent="0.25">
      <c r="B35" s="2" t="s">
        <v>7</v>
      </c>
      <c r="C35" s="27">
        <v>20.727388025641027</v>
      </c>
      <c r="D35" s="42"/>
      <c r="E35" s="28">
        <v>11</v>
      </c>
      <c r="F35" s="24">
        <f t="shared" si="2"/>
        <v>0</v>
      </c>
      <c r="G35" s="24">
        <v>220</v>
      </c>
    </row>
    <row r="36" spans="2:9" s="20" customFormat="1" ht="13.2" x14ac:dyDescent="0.25">
      <c r="B36" s="2" t="s">
        <v>9</v>
      </c>
      <c r="C36" s="27">
        <v>10.102500641025641</v>
      </c>
      <c r="D36" s="42"/>
      <c r="E36" s="28">
        <v>11</v>
      </c>
      <c r="F36" s="24">
        <f t="shared" si="2"/>
        <v>0</v>
      </c>
      <c r="G36" s="24">
        <v>115.5</v>
      </c>
    </row>
    <row r="37" spans="2:9" s="20" customFormat="1" ht="13.2" x14ac:dyDescent="0.25">
      <c r="B37" s="2" t="s">
        <v>10</v>
      </c>
      <c r="C37" s="27">
        <v>5.1060033333333337</v>
      </c>
      <c r="D37" s="42"/>
      <c r="E37" s="28">
        <v>11</v>
      </c>
      <c r="F37" s="24">
        <f t="shared" si="2"/>
        <v>0</v>
      </c>
      <c r="G37" s="24">
        <v>115.5</v>
      </c>
    </row>
    <row r="38" spans="2:9" s="20" customFormat="1" ht="13.2" x14ac:dyDescent="0.25">
      <c r="B38" s="2" t="s">
        <v>11</v>
      </c>
      <c r="C38" s="27">
        <v>2.2016939743589745</v>
      </c>
      <c r="D38" s="42"/>
      <c r="E38" s="28">
        <v>11</v>
      </c>
      <c r="F38" s="24">
        <f t="shared" si="2"/>
        <v>0</v>
      </c>
      <c r="G38" s="24">
        <v>26.4</v>
      </c>
    </row>
    <row r="39" spans="2:9" s="20" customFormat="1" ht="13.2" x14ac:dyDescent="0.25">
      <c r="B39" s="49" t="s">
        <v>64</v>
      </c>
      <c r="C39" s="56"/>
      <c r="D39" s="42"/>
      <c r="E39" s="28">
        <v>11</v>
      </c>
      <c r="F39" s="58">
        <f t="shared" si="2"/>
        <v>0</v>
      </c>
      <c r="G39" s="24">
        <v>181.5</v>
      </c>
    </row>
    <row r="40" spans="2:9" s="20" customFormat="1" ht="13.8" thickBot="1" x14ac:dyDescent="0.3">
      <c r="B40" s="104" t="s">
        <v>0</v>
      </c>
      <c r="C40" s="105"/>
      <c r="D40" s="105"/>
      <c r="E40" s="105"/>
      <c r="F40" s="29">
        <f>SUM(F32:F39)</f>
        <v>0</v>
      </c>
      <c r="G40" s="29">
        <f>SUM(G32:G39)</f>
        <v>1780.9</v>
      </c>
      <c r="H40" s="25"/>
    </row>
    <row r="41" spans="2:9" s="20" customFormat="1" ht="13.8" thickBot="1" x14ac:dyDescent="0.3">
      <c r="B41" s="109" t="s">
        <v>66</v>
      </c>
      <c r="C41" s="110"/>
      <c r="D41" s="110"/>
      <c r="E41" s="110"/>
      <c r="F41" s="111"/>
      <c r="G41" s="40"/>
      <c r="H41" s="25"/>
    </row>
    <row r="42" spans="2:9" s="20" customFormat="1" ht="13.2" x14ac:dyDescent="0.25">
      <c r="B42" s="43" t="s">
        <v>61</v>
      </c>
      <c r="C42" s="22">
        <v>15.230886025641025</v>
      </c>
      <c r="D42" s="42"/>
      <c r="E42" s="28">
        <v>5</v>
      </c>
      <c r="F42" s="24">
        <f t="shared" ref="F42" si="4">D42*E42</f>
        <v>0</v>
      </c>
      <c r="G42" s="24">
        <v>5.3</v>
      </c>
      <c r="H42" s="25"/>
    </row>
    <row r="43" spans="2:9" s="20" customFormat="1" ht="9" customHeight="1" thickBot="1" x14ac:dyDescent="0.3">
      <c r="B43" s="104" t="s">
        <v>0</v>
      </c>
      <c r="C43" s="105"/>
      <c r="D43" s="105"/>
      <c r="E43" s="105"/>
      <c r="F43" s="29">
        <f>SUM(F42)</f>
        <v>0</v>
      </c>
      <c r="G43" s="29">
        <f>G42</f>
        <v>5.3</v>
      </c>
    </row>
    <row r="44" spans="2:9" s="20" customFormat="1" ht="14.25" customHeight="1" thickBot="1" x14ac:dyDescent="0.3">
      <c r="B44" s="112" t="s">
        <v>56</v>
      </c>
      <c r="C44" s="113"/>
      <c r="D44" s="113"/>
      <c r="E44" s="114"/>
      <c r="F44" s="30">
        <f>F40+F30+F18+F43</f>
        <v>0</v>
      </c>
      <c r="G44" s="30">
        <f>G40+G30+G18+G43</f>
        <v>11483.439999999999</v>
      </c>
      <c r="H44" s="25"/>
      <c r="I44" s="25"/>
    </row>
    <row r="45" spans="2:9" ht="10.8" thickBot="1" x14ac:dyDescent="0.3"/>
    <row r="46" spans="2:9" ht="13.2" thickBot="1" x14ac:dyDescent="0.3">
      <c r="B46" s="112" t="s">
        <v>57</v>
      </c>
      <c r="C46" s="113"/>
      <c r="D46" s="113"/>
      <c r="E46" s="114"/>
      <c r="F46" s="30">
        <f>F44*F5</f>
        <v>0</v>
      </c>
      <c r="G46" s="30">
        <f>G44*F5</f>
        <v>413403.83999999997</v>
      </c>
    </row>
    <row r="47" spans="2:9" ht="10.8" thickBot="1" x14ac:dyDescent="0.3"/>
    <row r="48" spans="2:9" ht="13.65" customHeight="1" thickBot="1" x14ac:dyDescent="0.3">
      <c r="B48" s="66"/>
      <c r="C48" s="81" t="s">
        <v>46</v>
      </c>
      <c r="D48" s="81"/>
      <c r="E48" s="81"/>
      <c r="F48" s="81"/>
      <c r="G48" s="82"/>
    </row>
  </sheetData>
  <mergeCells count="17">
    <mergeCell ref="C48:G48"/>
    <mergeCell ref="B41:F41"/>
    <mergeCell ref="B43:E43"/>
    <mergeCell ref="B4:G4"/>
    <mergeCell ref="B3:G3"/>
    <mergeCell ref="B46:E46"/>
    <mergeCell ref="B19:F19"/>
    <mergeCell ref="B30:E30"/>
    <mergeCell ref="B31:F31"/>
    <mergeCell ref="B40:E40"/>
    <mergeCell ref="B44:E44"/>
    <mergeCell ref="B18:E18"/>
    <mergeCell ref="B5:E5"/>
    <mergeCell ref="B6:E6"/>
    <mergeCell ref="B8:F8"/>
    <mergeCell ref="F5:G5"/>
    <mergeCell ref="F6:G6"/>
  </mergeCells>
  <pageMargins left="0.7" right="0.7" top="0.75" bottom="0.75" header="0.3" footer="0.3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F259-7489-43B5-B15C-B3E66CD390F6}">
  <sheetPr>
    <pageSetUpPr fitToPage="1"/>
  </sheetPr>
  <dimension ref="B2:K44"/>
  <sheetViews>
    <sheetView topLeftCell="A9" zoomScaleNormal="100" workbookViewId="0">
      <selection activeCell="B3" sqref="B3:G3"/>
    </sheetView>
  </sheetViews>
  <sheetFormatPr defaultColWidth="12" defaultRowHeight="10.199999999999999" x14ac:dyDescent="0.25"/>
  <cols>
    <col min="1" max="1" width="12" style="13"/>
    <col min="2" max="2" width="52.33203125" style="13" customWidth="1"/>
    <col min="3" max="3" width="22.33203125" style="13" customWidth="1"/>
    <col min="4" max="4" width="20.109375" style="13" customWidth="1"/>
    <col min="5" max="5" width="18.33203125" style="13" customWidth="1"/>
    <col min="6" max="7" width="22.33203125" style="13" customWidth="1"/>
    <col min="8" max="16384" width="12" style="13"/>
  </cols>
  <sheetData>
    <row r="2" spans="2:11" hidden="1" x14ac:dyDescent="0.25"/>
    <row r="3" spans="2:11" ht="26.25" customHeight="1" x14ac:dyDescent="0.25">
      <c r="B3" s="91" t="s">
        <v>67</v>
      </c>
      <c r="C3" s="92"/>
      <c r="D3" s="92"/>
      <c r="E3" s="92"/>
      <c r="F3" s="92"/>
      <c r="G3" s="92"/>
    </row>
    <row r="4" spans="2:11" s="20" customFormat="1" ht="14.25" customHeight="1" thickBot="1" x14ac:dyDescent="0.3">
      <c r="B4" s="93" t="s">
        <v>28</v>
      </c>
      <c r="C4" s="94"/>
      <c r="D4" s="94"/>
      <c r="E4" s="94"/>
      <c r="F4" s="94"/>
      <c r="G4" s="94"/>
    </row>
    <row r="5" spans="2:11" s="20" customFormat="1" ht="14.25" customHeight="1" thickBot="1" x14ac:dyDescent="0.3">
      <c r="B5" s="98" t="s">
        <v>42</v>
      </c>
      <c r="C5" s="99"/>
      <c r="D5" s="99"/>
      <c r="E5" s="100"/>
      <c r="F5" s="101" t="s">
        <v>59</v>
      </c>
      <c r="G5" s="102"/>
    </row>
    <row r="6" spans="2:11" s="20" customFormat="1" ht="14.25" customHeight="1" thickBot="1" x14ac:dyDescent="0.3">
      <c r="B6" s="98" t="s">
        <v>32</v>
      </c>
      <c r="C6" s="99"/>
      <c r="D6" s="99"/>
      <c r="E6" s="14"/>
      <c r="F6" s="101" t="s">
        <v>58</v>
      </c>
      <c r="G6" s="102"/>
    </row>
    <row r="7" spans="2:11" s="20" customFormat="1" ht="24" customHeight="1" thickBot="1" x14ac:dyDescent="0.3">
      <c r="B7" s="19" t="s">
        <v>19</v>
      </c>
      <c r="C7" s="19" t="s">
        <v>29</v>
      </c>
      <c r="D7" s="19" t="s">
        <v>30</v>
      </c>
      <c r="E7" s="19" t="s">
        <v>51</v>
      </c>
      <c r="F7" s="19" t="s">
        <v>31</v>
      </c>
      <c r="G7" s="41" t="s">
        <v>48</v>
      </c>
    </row>
    <row r="8" spans="2:11" s="20" customFormat="1" ht="14.25" customHeight="1" x14ac:dyDescent="0.25">
      <c r="B8" s="95" t="s">
        <v>25</v>
      </c>
      <c r="C8" s="96"/>
      <c r="D8" s="96"/>
      <c r="E8" s="96"/>
      <c r="F8" s="96"/>
      <c r="G8" s="97"/>
      <c r="J8" s="25"/>
      <c r="K8" s="25"/>
    </row>
    <row r="9" spans="2:11" s="20" customFormat="1" ht="14.25" customHeight="1" x14ac:dyDescent="0.25">
      <c r="B9" s="77" t="s">
        <v>5</v>
      </c>
      <c r="C9" s="42"/>
      <c r="D9" s="23">
        <v>6</v>
      </c>
      <c r="E9" s="23">
        <v>72</v>
      </c>
      <c r="F9" s="64">
        <f t="shared" ref="F9:F14" si="0">D9*C9*E9</f>
        <v>0</v>
      </c>
      <c r="G9" s="24">
        <v>13845.599999999999</v>
      </c>
    </row>
    <row r="10" spans="2:11" s="20" customFormat="1" ht="14.25" customHeight="1" x14ac:dyDescent="0.25">
      <c r="B10" s="77" t="s">
        <v>6</v>
      </c>
      <c r="C10" s="42"/>
      <c r="D10" s="23">
        <v>6</v>
      </c>
      <c r="E10" s="23">
        <v>72</v>
      </c>
      <c r="F10" s="64">
        <f t="shared" si="0"/>
        <v>0</v>
      </c>
      <c r="G10" s="24">
        <v>15284.160000000002</v>
      </c>
    </row>
    <row r="11" spans="2:11" s="20" customFormat="1" ht="14.25" customHeight="1" x14ac:dyDescent="0.25">
      <c r="B11" s="77" t="s">
        <v>8</v>
      </c>
      <c r="C11" s="42"/>
      <c r="D11" s="23">
        <v>6</v>
      </c>
      <c r="E11" s="23">
        <v>72</v>
      </c>
      <c r="F11" s="64">
        <f t="shared" si="0"/>
        <v>0</v>
      </c>
      <c r="G11" s="24">
        <v>10800</v>
      </c>
    </row>
    <row r="12" spans="2:11" s="20" customFormat="1" ht="14.25" customHeight="1" x14ac:dyDescent="0.25">
      <c r="B12" s="77" t="s">
        <v>11</v>
      </c>
      <c r="C12" s="42"/>
      <c r="D12" s="23">
        <v>2</v>
      </c>
      <c r="E12" s="23">
        <v>72</v>
      </c>
      <c r="F12" s="64">
        <f t="shared" si="0"/>
        <v>0</v>
      </c>
      <c r="G12" s="24">
        <v>691.19999999999993</v>
      </c>
    </row>
    <row r="13" spans="2:11" s="20" customFormat="1" ht="14.25" customHeight="1" x14ac:dyDescent="0.25">
      <c r="B13" s="77" t="s">
        <v>12</v>
      </c>
      <c r="C13" s="42"/>
      <c r="D13" s="23">
        <v>2</v>
      </c>
      <c r="E13" s="23">
        <v>72</v>
      </c>
      <c r="F13" s="64">
        <f t="shared" si="0"/>
        <v>0</v>
      </c>
      <c r="G13" s="24">
        <v>691.19999999999993</v>
      </c>
    </row>
    <row r="14" spans="2:11" s="20" customFormat="1" ht="14.25" customHeight="1" x14ac:dyDescent="0.25">
      <c r="B14" s="77" t="s">
        <v>64</v>
      </c>
      <c r="C14" s="42"/>
      <c r="D14" s="23">
        <v>6</v>
      </c>
      <c r="E14" s="23">
        <v>72</v>
      </c>
      <c r="F14" s="64">
        <f t="shared" si="0"/>
        <v>0</v>
      </c>
      <c r="G14" s="24">
        <v>2635.2</v>
      </c>
    </row>
    <row r="15" spans="2:11" s="20" customFormat="1" ht="14.25" customHeight="1" thickBot="1" x14ac:dyDescent="0.3">
      <c r="B15" s="89" t="s">
        <v>0</v>
      </c>
      <c r="C15" s="90"/>
      <c r="D15" s="90"/>
      <c r="E15" s="78"/>
      <c r="F15" s="79">
        <f>SUM(F9:F14)</f>
        <v>0</v>
      </c>
      <c r="G15" s="80">
        <f>SUM(G9:G14)</f>
        <v>43947.359999999993</v>
      </c>
    </row>
    <row r="16" spans="2:11" s="20" customFormat="1" ht="14.25" customHeight="1" x14ac:dyDescent="0.25">
      <c r="B16" s="95" t="s">
        <v>24</v>
      </c>
      <c r="C16" s="96"/>
      <c r="D16" s="96"/>
      <c r="E16" s="96"/>
      <c r="F16" s="96"/>
      <c r="G16" s="97"/>
    </row>
    <row r="17" spans="2:11" s="20" customFormat="1" ht="14.25" customHeight="1" x14ac:dyDescent="0.25">
      <c r="B17" s="2" t="s">
        <v>5</v>
      </c>
      <c r="C17" s="42"/>
      <c r="D17" s="23">
        <v>6</v>
      </c>
      <c r="E17" s="23">
        <v>7</v>
      </c>
      <c r="F17" s="64">
        <f t="shared" ref="F17:F26" si="1">D17*C17*E17</f>
        <v>0</v>
      </c>
      <c r="G17" s="24">
        <v>1346.1</v>
      </c>
      <c r="J17" s="25"/>
      <c r="K17" s="25"/>
    </row>
    <row r="18" spans="2:11" s="20" customFormat="1" ht="14.25" customHeight="1" x14ac:dyDescent="0.25">
      <c r="B18" s="2" t="s">
        <v>6</v>
      </c>
      <c r="C18" s="42"/>
      <c r="D18" s="23">
        <v>3</v>
      </c>
      <c r="E18" s="23">
        <v>7</v>
      </c>
      <c r="F18" s="64">
        <f t="shared" si="1"/>
        <v>0</v>
      </c>
      <c r="G18" s="24">
        <v>742.98000000000013</v>
      </c>
    </row>
    <row r="19" spans="2:11" s="20" customFormat="1" ht="14.25" customHeight="1" x14ac:dyDescent="0.25">
      <c r="B19" s="2" t="s">
        <v>7</v>
      </c>
      <c r="C19" s="42"/>
      <c r="D19" s="23">
        <v>2</v>
      </c>
      <c r="E19" s="23">
        <v>7</v>
      </c>
      <c r="F19" s="64">
        <f t="shared" si="1"/>
        <v>0</v>
      </c>
      <c r="G19" s="24">
        <v>910</v>
      </c>
    </row>
    <row r="20" spans="2:11" s="20" customFormat="1" ht="14.25" customHeight="1" x14ac:dyDescent="0.25">
      <c r="B20" s="2" t="s">
        <v>54</v>
      </c>
      <c r="C20" s="42"/>
      <c r="D20" s="23">
        <v>6</v>
      </c>
      <c r="E20" s="23">
        <v>7</v>
      </c>
      <c r="F20" s="64">
        <f t="shared" si="1"/>
        <v>0</v>
      </c>
      <c r="G20" s="24">
        <v>1050</v>
      </c>
    </row>
    <row r="21" spans="2:11" s="20" customFormat="1" ht="14.25" customHeight="1" x14ac:dyDescent="0.25">
      <c r="B21" s="2" t="s">
        <v>55</v>
      </c>
      <c r="C21" s="42"/>
      <c r="D21" s="23">
        <v>6</v>
      </c>
      <c r="E21" s="23">
        <v>7</v>
      </c>
      <c r="F21" s="64">
        <f t="shared" si="1"/>
        <v>0</v>
      </c>
      <c r="G21" s="24">
        <v>1176</v>
      </c>
    </row>
    <row r="22" spans="2:11" s="20" customFormat="1" ht="14.25" customHeight="1" x14ac:dyDescent="0.25">
      <c r="B22" s="2" t="s">
        <v>9</v>
      </c>
      <c r="C22" s="42"/>
      <c r="D22" s="23">
        <v>6</v>
      </c>
      <c r="E22" s="23">
        <v>7</v>
      </c>
      <c r="F22" s="64">
        <f t="shared" si="1"/>
        <v>0</v>
      </c>
      <c r="G22" s="24">
        <v>924</v>
      </c>
    </row>
    <row r="23" spans="2:11" s="20" customFormat="1" ht="14.25" customHeight="1" x14ac:dyDescent="0.25">
      <c r="B23" s="2" t="s">
        <v>10</v>
      </c>
      <c r="C23" s="42"/>
      <c r="D23" s="23">
        <v>6</v>
      </c>
      <c r="E23" s="23">
        <v>7</v>
      </c>
      <c r="F23" s="64">
        <f t="shared" si="1"/>
        <v>0</v>
      </c>
      <c r="G23" s="24">
        <v>808.5</v>
      </c>
    </row>
    <row r="24" spans="2:11" s="20" customFormat="1" ht="14.25" customHeight="1" x14ac:dyDescent="0.25">
      <c r="B24" s="2" t="s">
        <v>11</v>
      </c>
      <c r="C24" s="42"/>
      <c r="D24" s="23">
        <v>2</v>
      </c>
      <c r="E24" s="23">
        <v>7</v>
      </c>
      <c r="F24" s="64">
        <f t="shared" si="1"/>
        <v>0</v>
      </c>
      <c r="G24" s="24">
        <v>67.2</v>
      </c>
    </row>
    <row r="25" spans="2:11" s="20" customFormat="1" ht="14.25" customHeight="1" x14ac:dyDescent="0.25">
      <c r="B25" s="2" t="s">
        <v>12</v>
      </c>
      <c r="C25" s="42"/>
      <c r="D25" s="23">
        <v>2</v>
      </c>
      <c r="E25" s="23">
        <v>7</v>
      </c>
      <c r="F25" s="64">
        <f t="shared" si="1"/>
        <v>0</v>
      </c>
      <c r="G25" s="24">
        <v>67.2</v>
      </c>
    </row>
    <row r="26" spans="2:11" s="20" customFormat="1" ht="14.25" customHeight="1" x14ac:dyDescent="0.25">
      <c r="B26" s="2" t="s">
        <v>64</v>
      </c>
      <c r="C26" s="42"/>
      <c r="D26" s="23">
        <v>6</v>
      </c>
      <c r="E26" s="23">
        <v>7</v>
      </c>
      <c r="F26" s="64">
        <f t="shared" si="1"/>
        <v>0</v>
      </c>
      <c r="G26" s="24">
        <v>256.19999999999993</v>
      </c>
    </row>
    <row r="27" spans="2:11" s="20" customFormat="1" ht="14.25" customHeight="1" thickBot="1" x14ac:dyDescent="0.3">
      <c r="B27" s="89" t="s">
        <v>0</v>
      </c>
      <c r="C27" s="90"/>
      <c r="D27" s="90"/>
      <c r="E27" s="78"/>
      <c r="F27" s="79">
        <f>SUM(F17:F26)</f>
        <v>0</v>
      </c>
      <c r="G27" s="80">
        <f>SUM(G17:G26)</f>
        <v>7348.1799999999994</v>
      </c>
    </row>
    <row r="28" spans="2:11" s="20" customFormat="1" ht="8.25" customHeight="1" thickBot="1" x14ac:dyDescent="0.3">
      <c r="B28" s="83"/>
      <c r="C28" s="84"/>
      <c r="D28" s="84"/>
      <c r="E28" s="84"/>
      <c r="F28" s="84"/>
      <c r="G28" s="85"/>
    </row>
    <row r="29" spans="2:11" s="20" customFormat="1" ht="13.8" thickBot="1" x14ac:dyDescent="0.3">
      <c r="B29" s="86" t="s">
        <v>33</v>
      </c>
      <c r="C29" s="87"/>
      <c r="D29" s="87"/>
      <c r="E29" s="88"/>
      <c r="F29" s="30">
        <f>F27+F15</f>
        <v>0</v>
      </c>
      <c r="G29" s="30">
        <f>G27+G15</f>
        <v>51295.539999999994</v>
      </c>
    </row>
    <row r="30" spans="2:11" s="20" customFormat="1" ht="15" customHeight="1" thickBot="1" x14ac:dyDescent="0.3">
      <c r="B30" s="31"/>
      <c r="C30" s="31"/>
      <c r="D30" s="31"/>
      <c r="E30" s="31"/>
      <c r="F30" s="32"/>
      <c r="G30" s="32"/>
    </row>
    <row r="31" spans="2:11" s="20" customFormat="1" ht="27" customHeight="1" thickBot="1" x14ac:dyDescent="0.3">
      <c r="B31" s="47" t="s">
        <v>19</v>
      </c>
      <c r="C31" s="47" t="s">
        <v>36</v>
      </c>
      <c r="D31" s="47" t="s">
        <v>39</v>
      </c>
      <c r="E31" s="47" t="s">
        <v>4</v>
      </c>
      <c r="F31" s="47" t="s">
        <v>31</v>
      </c>
      <c r="G31" s="47" t="s">
        <v>31</v>
      </c>
    </row>
    <row r="32" spans="2:11" s="20" customFormat="1" ht="15" customHeight="1" x14ac:dyDescent="0.25">
      <c r="B32" s="67" t="s">
        <v>34</v>
      </c>
      <c r="C32" s="68"/>
      <c r="D32" s="69">
        <v>15</v>
      </c>
      <c r="E32" s="69">
        <v>24</v>
      </c>
      <c r="F32" s="70">
        <f>C32*D32*E32</f>
        <v>0</v>
      </c>
      <c r="G32" s="71">
        <v>10800</v>
      </c>
    </row>
    <row r="33" spans="2:7" s="20" customFormat="1" ht="15" customHeight="1" thickBot="1" x14ac:dyDescent="0.3">
      <c r="B33" s="72" t="s">
        <v>35</v>
      </c>
      <c r="C33" s="73"/>
      <c r="D33" s="74">
        <v>36</v>
      </c>
      <c r="E33" s="74">
        <v>7</v>
      </c>
      <c r="F33" s="75">
        <f>C33*D33*E33</f>
        <v>0</v>
      </c>
      <c r="G33" s="76">
        <v>21420</v>
      </c>
    </row>
    <row r="34" spans="2:7" s="20" customFormat="1" ht="8.25" customHeight="1" thickBot="1" x14ac:dyDescent="0.3">
      <c r="B34" s="83"/>
      <c r="C34" s="84"/>
      <c r="D34" s="84"/>
      <c r="E34" s="84"/>
      <c r="F34" s="84"/>
      <c r="G34" s="85"/>
    </row>
    <row r="35" spans="2:7" s="20" customFormat="1" ht="15" customHeight="1" thickBot="1" x14ac:dyDescent="0.3">
      <c r="B35" s="86" t="s">
        <v>37</v>
      </c>
      <c r="C35" s="87"/>
      <c r="D35" s="87"/>
      <c r="E35" s="88"/>
      <c r="F35" s="30">
        <f>SUM(F32:F33)</f>
        <v>0</v>
      </c>
      <c r="G35" s="30">
        <f>SUM(G32:G33)</f>
        <v>32220</v>
      </c>
    </row>
    <row r="36" spans="2:7" s="20" customFormat="1" ht="15" customHeight="1" thickBot="1" x14ac:dyDescent="0.3">
      <c r="B36" s="33"/>
      <c r="C36" s="33"/>
      <c r="D36" s="33"/>
      <c r="E36" s="33"/>
      <c r="F36" s="34"/>
      <c r="G36" s="34"/>
    </row>
    <row r="37" spans="2:7" s="20" customFormat="1" ht="15" customHeight="1" thickBot="1" x14ac:dyDescent="0.3">
      <c r="B37" s="86" t="s">
        <v>52</v>
      </c>
      <c r="C37" s="87"/>
      <c r="D37" s="87"/>
      <c r="E37" s="88"/>
      <c r="F37" s="30">
        <f>F35+F29</f>
        <v>0</v>
      </c>
      <c r="G37" s="30">
        <f>G35+G29</f>
        <v>83515.539999999994</v>
      </c>
    </row>
    <row r="38" spans="2:7" s="20" customFormat="1" ht="15" customHeight="1" thickBot="1" x14ac:dyDescent="0.3">
      <c r="B38" s="33"/>
      <c r="C38" s="33"/>
      <c r="D38" s="33"/>
      <c r="E38" s="33"/>
      <c r="F38" s="34"/>
      <c r="G38" s="34"/>
    </row>
    <row r="39" spans="2:7" ht="10.8" thickBot="1" x14ac:dyDescent="0.3">
      <c r="B39" s="66"/>
      <c r="C39" s="81" t="s">
        <v>46</v>
      </c>
      <c r="D39" s="81"/>
      <c r="E39" s="81"/>
      <c r="F39" s="81"/>
      <c r="G39" s="82"/>
    </row>
    <row r="41" spans="2:7" x14ac:dyDescent="0.25">
      <c r="B41" s="13" t="s">
        <v>49</v>
      </c>
    </row>
    <row r="44" spans="2:7" x14ac:dyDescent="0.25">
      <c r="B44" s="35"/>
    </row>
  </sheetData>
  <mergeCells count="16">
    <mergeCell ref="B3:G3"/>
    <mergeCell ref="B4:G4"/>
    <mergeCell ref="B8:G8"/>
    <mergeCell ref="B16:G16"/>
    <mergeCell ref="B15:D15"/>
    <mergeCell ref="B5:E5"/>
    <mergeCell ref="B6:D6"/>
    <mergeCell ref="F5:G5"/>
    <mergeCell ref="F6:G6"/>
    <mergeCell ref="C39:G39"/>
    <mergeCell ref="B34:G34"/>
    <mergeCell ref="B35:E35"/>
    <mergeCell ref="B37:E37"/>
    <mergeCell ref="B27:D27"/>
    <mergeCell ref="B29:E29"/>
    <mergeCell ref="B28:G28"/>
  </mergeCells>
  <pageMargins left="0.25" right="0.25" top="0.75" bottom="0.75" header="0.3" footer="0.3"/>
  <pageSetup paperSize="9"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2ACC-C1EF-4F8A-8379-A68C0D5E5E46}">
  <dimension ref="A1"/>
  <sheetViews>
    <sheetView workbookViewId="0"/>
  </sheetViews>
  <sheetFormatPr defaultColWidth="12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c56db-766c-4c36-b3e5-267db87031a2" xsi:nil="true"/>
    <lcf76f155ced4ddcb4097134ff3c332f xmlns="0cc523da-d425-4f99-a8e5-5c2e3b2a633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c3da42502148a85e37f7a16c9b7249bb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f114addfcad354de51494ec3b925f419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26C59-B310-4B08-9982-99DF1EAF35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BC0FAF-BBAA-46F6-BE9C-EF3E0F5DB732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fe2c56db-766c-4c36-b3e5-267db87031a2"/>
    <ds:schemaRef ds:uri="0cc523da-d425-4f99-a8e5-5c2e3b2a63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7EC446A-AD6B-4AB8-8893-F46ECE4D4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EVENTUAL  (2)</vt:lpstr>
      <vt:lpstr>FIJO  (2)</vt:lpstr>
      <vt:lpstr>PRECIO UNITARIO PRENDAS (2)</vt:lpstr>
      <vt:lpstr>RESUMEN </vt:lpstr>
      <vt:lpstr>FIJO </vt:lpstr>
      <vt:lpstr>EVENTUAL 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01_V0203E5550747_B Lista ricambi Revisione A 100.01_SCREW CONVEYOR_747.14.xls</dc:title>
  <dc:creator>af</dc:creator>
  <cp:lastModifiedBy>David Robador Treceño</cp:lastModifiedBy>
  <cp:lastPrinted>2025-09-30T16:15:10Z</cp:lastPrinted>
  <dcterms:created xsi:type="dcterms:W3CDTF">2017-07-20T15:30:24Z</dcterms:created>
  <dcterms:modified xsi:type="dcterms:W3CDTF">2026-03-12T15:37:20Z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AuthorIds_UIVersion_4608">
    <vt:lpwstr>1417</vt:lpwstr>
  </property>
  <property fmtid="{D5CDD505-2E9C-101B-9397-08002B2CF9AE}" pid="4" name="MediaServiceImageTags">
    <vt:lpwstr/>
  </property>
</Properties>
</file>