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tersa.sharepoint.com/Juridic/AsJu2/TERSA/7 CTTE1100/CTTE1176 Servei de roba treball CTRM/DOCUMENTACIÓ/"/>
    </mc:Choice>
  </mc:AlternateContent>
  <xr:revisionPtr revIDLastSave="91" documentId="8_{62FB876B-3FFC-46C3-809E-98F27530953C}" xr6:coauthVersionLast="47" xr6:coauthVersionMax="47" xr10:uidLastSave="{21AD2479-91DC-4591-8F97-2A348A985769}"/>
  <bookViews>
    <workbookView xWindow="-108" yWindow="-108" windowWidth="23256" windowHeight="12456" xr2:uid="{00000000-000D-0000-FFFF-FFFF00000000}"/>
  </bookViews>
  <sheets>
    <sheet name="RESUMEN CTTE1176 " sheetId="24" r:id="rId1"/>
    <sheet name="FIJO" sheetId="4" r:id="rId2"/>
    <sheet name="EVENTUAL " sheetId="22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4" l="1"/>
  <c r="I31" i="22" l="1"/>
  <c r="D43" i="4" l="1"/>
  <c r="E42" i="4"/>
  <c r="E43" i="4" s="1"/>
  <c r="E44" i="4" l="1"/>
  <c r="C13" i="22"/>
  <c r="C43" i="4"/>
  <c r="I30" i="22"/>
  <c r="J12" i="22" l="1"/>
  <c r="K12" i="22" s="1"/>
  <c r="H24" i="22"/>
  <c r="H9" i="22"/>
  <c r="H10" i="22"/>
  <c r="H11" i="22"/>
  <c r="H12" i="22"/>
  <c r="I12" i="22" s="1"/>
  <c r="E39" i="4" l="1"/>
  <c r="E17" i="4"/>
  <c r="H7" i="22"/>
  <c r="H8" i="22" l="1"/>
  <c r="H22" i="22" l="1"/>
  <c r="H19" i="22"/>
  <c r="H20" i="22"/>
  <c r="H16" i="22"/>
  <c r="H17" i="22"/>
  <c r="H18" i="22"/>
  <c r="H21" i="22"/>
  <c r="H23" i="22"/>
  <c r="H15" i="22"/>
  <c r="I33" i="22" l="1"/>
  <c r="E11" i="4" l="1"/>
  <c r="E28" i="4" l="1"/>
  <c r="E27" i="4"/>
  <c r="E14" i="4"/>
  <c r="E35" i="4"/>
  <c r="E13" i="4"/>
  <c r="E25" i="4"/>
  <c r="E34" i="4"/>
  <c r="E38" i="4"/>
  <c r="J9" i="22"/>
  <c r="K9" i="22" s="1"/>
  <c r="E12" i="4"/>
  <c r="E24" i="4"/>
  <c r="E33" i="4"/>
  <c r="J7" i="22"/>
  <c r="K7" i="22" s="1"/>
  <c r="E36" i="4"/>
  <c r="E21" i="4"/>
  <c r="E20" i="4"/>
  <c r="J11" i="22"/>
  <c r="K11" i="22" s="1"/>
  <c r="E16" i="4"/>
  <c r="E37" i="4"/>
  <c r="J10" i="22"/>
  <c r="K10" i="22" s="1"/>
  <c r="E15" i="4"/>
  <c r="E26" i="4"/>
  <c r="J8" i="22"/>
  <c r="K8" i="22" s="1"/>
  <c r="E10" i="4"/>
  <c r="E29" i="4"/>
  <c r="E22" i="4" l="1"/>
  <c r="C40" i="4"/>
  <c r="E32" i="4"/>
  <c r="E40" i="4" s="1"/>
  <c r="C18" i="4"/>
  <c r="E9" i="4"/>
  <c r="E18" i="4" s="1"/>
  <c r="E23" i="4"/>
  <c r="E30" i="4" s="1"/>
  <c r="K13" i="22"/>
  <c r="I10" i="22"/>
  <c r="I11" i="22"/>
  <c r="E7" i="24" l="1"/>
  <c r="C30" i="4"/>
  <c r="I19" i="22"/>
  <c r="I23" i="22"/>
  <c r="I21" i="22"/>
  <c r="I20" i="22"/>
  <c r="I18" i="22"/>
  <c r="I17" i="22"/>
  <c r="I16" i="22"/>
  <c r="I9" i="22"/>
  <c r="I8" i="22"/>
  <c r="I15" i="22" l="1"/>
  <c r="I7" i="22"/>
  <c r="I13" i="22" s="1"/>
  <c r="I22" i="22"/>
  <c r="I24" i="22" l="1"/>
  <c r="I25" i="22" s="1"/>
  <c r="C25" i="22"/>
  <c r="I27" i="22" l="1"/>
  <c r="I35" i="22" s="1"/>
  <c r="E11" i="24" l="1"/>
  <c r="E13" i="24" s="1"/>
  <c r="E17" i="24" s="1"/>
  <c r="E19" i="24" s="1"/>
  <c r="E21" i="24" s="1"/>
  <c r="J35" i="22"/>
  <c r="E25" i="24" l="1"/>
  <c r="E26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Rebeca Jiménez Vicente</author>
  </authors>
  <commentList>
    <comment ref="J5" authorId="0" shapeId="0" xr:uid="{D4F5809A-C819-4E74-A4EE-AF16F96A8411}">
      <text>
        <r>
          <rPr>
            <b/>
            <sz val="9"/>
            <color indexed="81"/>
            <rFont val="Tahoma"/>
            <family val="2"/>
          </rPr>
          <t>Rebeca Jiménez Vicente:</t>
        </r>
        <r>
          <rPr>
            <sz val="9"/>
            <color indexed="81"/>
            <rFont val="Tahoma"/>
            <family val="2"/>
          </rPr>
          <t xml:space="preserve">
EL QUE EN TEORÍA VOY A PONER Y COMPRAR CON LOS DEMÁS
</t>
        </r>
      </text>
    </comment>
  </commentList>
</comments>
</file>

<file path=xl/sharedStrings.xml><?xml version="1.0" encoding="utf-8"?>
<sst xmlns="http://schemas.openxmlformats.org/spreadsheetml/2006/main" count="112" uniqueCount="67">
  <si>
    <t>SUBTOTAL</t>
  </si>
  <si>
    <t>VALOR ESTIMADO DEL CONTRATO</t>
  </si>
  <si>
    <t>SERVICIO DE RENTING DE ROPA LABORAL</t>
  </si>
  <si>
    <t>Personal de producción de la planta de ENVASES</t>
  </si>
  <si>
    <t>€ mes/trabajador</t>
  </si>
  <si>
    <t>Nº trabajadores</t>
  </si>
  <si>
    <t xml:space="preserve">Pantalón </t>
  </si>
  <si>
    <t>Polar</t>
  </si>
  <si>
    <t>Parka</t>
  </si>
  <si>
    <t>Polo manga larga</t>
  </si>
  <si>
    <t>Camiseta térmica</t>
  </si>
  <si>
    <t>Pantalón térmico</t>
  </si>
  <si>
    <t>Braga polar</t>
  </si>
  <si>
    <t>Gorra con visera</t>
  </si>
  <si>
    <t>Personal de producción de la planta de VOLUMINOSOS (HV)</t>
  </si>
  <si>
    <t>Personal de MANTENIMIENTO</t>
  </si>
  <si>
    <t>Duración del contrato (meses)</t>
  </si>
  <si>
    <t>Concepto</t>
  </si>
  <si>
    <t>TOTAL (€)/MES</t>
  </si>
  <si>
    <t>SUBTOTAL PRESUPUESTO PERSONAL FIJO MENSUAL RENTING ROPA LABORAL</t>
  </si>
  <si>
    <t>BOLSA ECONÓMICA DESTINADA A ALTAS/BAJAS E INCIDENCIAS NO PREVISTAS</t>
  </si>
  <si>
    <t>Subtotal de trabajadores</t>
  </si>
  <si>
    <t xml:space="preserve">Personal EVENTUAL de producción de la planta de VOLUMINOSOS (HV) </t>
  </si>
  <si>
    <t xml:space="preserve">Personal EVENTUAL VERANO de producción de la planta de ENVASES </t>
  </si>
  <si>
    <t>Personal fijo</t>
  </si>
  <si>
    <t>Personal eventual</t>
  </si>
  <si>
    <t>Precio (€)/ prenda</t>
  </si>
  <si>
    <t>Nº de unidades</t>
  </si>
  <si>
    <t>TOTAL (€)</t>
  </si>
  <si>
    <t>SUBTOTAL COMPRA ROPA PARA PERSONAL EVENTUAL</t>
  </si>
  <si>
    <t>Servicio lavado personal producción ENVASES</t>
  </si>
  <si>
    <t>Servicio lavado personal producción VOLUMINOSOS (HV)</t>
  </si>
  <si>
    <t>Precio (€)/ mes</t>
  </si>
  <si>
    <t>SUBTOTAL SERVICIO DE LIMPIEZA</t>
  </si>
  <si>
    <t>SUBTOTAL PRESUPUESTO PERSONAL EVENTUAL ROPA LABORAL</t>
  </si>
  <si>
    <t>Subtotal de trabajadores fijos</t>
  </si>
  <si>
    <t>Meses previstos</t>
  </si>
  <si>
    <t>Subtotal de trabajadores eventuales previstos</t>
  </si>
  <si>
    <t>SUBTOTAL PRESUPUESTO PERSONAL FIJO MENSUAL RENTING Y LIMPIEZA ROPA LABORAL</t>
  </si>
  <si>
    <t>Nº Altas*</t>
  </si>
  <si>
    <t xml:space="preserve">*Nº de altas corresponde a nuevos trabajadores estimados que se incorparán durante el período contractual </t>
  </si>
  <si>
    <t>4=4000</t>
  </si>
  <si>
    <t>SUBTOTAL PRESUPUESTO PERSONAL FIJO RENTING ROPA LABORAL (36 MESES)</t>
  </si>
  <si>
    <t>Polo manga larga INVIERNO</t>
  </si>
  <si>
    <t>Polo manga larga VERANO</t>
  </si>
  <si>
    <t>Nº trajadores/ año</t>
  </si>
  <si>
    <t>nº años</t>
  </si>
  <si>
    <t>Se considera un año porque siempre es el mismo personal</t>
  </si>
  <si>
    <t>SUMA RENTING ROPA (36 MESES)</t>
  </si>
  <si>
    <t>PRESUPUESTO BASE DE LICITACIÓN (36 MESES)</t>
  </si>
  <si>
    <t>21% IVA del presupuesto base de la licitación</t>
  </si>
  <si>
    <t>TOTAL PRESPUESTO BASE LICITACIÓN + IVA</t>
  </si>
  <si>
    <t>POSIBLES PRÓRROGAS (1+1)</t>
  </si>
  <si>
    <t>Toalla</t>
  </si>
  <si>
    <t>Softshell</t>
  </si>
  <si>
    <t>Pantalón multibolsillos</t>
  </si>
  <si>
    <t>nº meses previstos/ año</t>
  </si>
  <si>
    <t>Nº de meses previstos/ año</t>
  </si>
  <si>
    <t>€ mes/trabajador lavado</t>
  </si>
  <si>
    <t>coste total lavado en los 3 años</t>
  </si>
  <si>
    <t>Aquí estaría repercutida la ropa</t>
  </si>
  <si>
    <t>50+31+11+5</t>
  </si>
  <si>
    <t>Personal de OFICINAS</t>
  </si>
  <si>
    <t>SERVICIO DE COMPRA DE ROPA LABORAL</t>
  </si>
  <si>
    <t>SUBTOTAL PERSONAL EVENTUAL</t>
  </si>
  <si>
    <t>24+7</t>
  </si>
  <si>
    <t>Camisa o polo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</si>
</sst>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Verdana"/>
      <family val="2"/>
    </font>
    <font>
      <b/>
      <sz val="8"/>
      <name val="Verdana"/>
      <family val="2"/>
    </font>
    <font>
      <sz val="10"/>
      <color rgb="FF000000"/>
      <name val="Times New Roman"/>
      <family val="1"/>
    </font>
    <font>
      <sz val="8"/>
      <color rgb="FF000000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90">
    <xf numFmtId="0" fontId="0" fillId="0" borderId="0" xfId="0" applyAlignment="1">
      <alignment horizontal="left" vertical="top"/>
    </xf>
    <xf numFmtId="0" fontId="2" fillId="0" borderId="0" xfId="0" applyFont="1"/>
    <xf numFmtId="0" fontId="5" fillId="0" borderId="0" xfId="0" applyFont="1" applyAlignment="1">
      <alignment horizontal="left" vertical="top"/>
    </xf>
    <xf numFmtId="0" fontId="5" fillId="0" borderId="0" xfId="0" applyFont="1"/>
    <xf numFmtId="44" fontId="7" fillId="0" borderId="6" xfId="1" applyFont="1" applyBorder="1" applyAlignment="1">
      <alignment horizontal="center" vertical="center"/>
    </xf>
    <xf numFmtId="44" fontId="7" fillId="0" borderId="7" xfId="1" applyFont="1" applyBorder="1" applyAlignment="1">
      <alignment horizontal="center" vertical="center"/>
    </xf>
    <xf numFmtId="0" fontId="7" fillId="0" borderId="7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164" fontId="11" fillId="4" borderId="4" xfId="1" applyNumberFormat="1" applyFont="1" applyFill="1" applyBorder="1" applyAlignment="1">
      <alignment vertical="center"/>
    </xf>
    <xf numFmtId="164" fontId="12" fillId="5" borderId="4" xfId="1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10" fillId="2" borderId="4" xfId="0" applyFont="1" applyFill="1" applyBorder="1" applyAlignment="1">
      <alignment horizontal="right" vertical="center" wrapText="1"/>
    </xf>
    <xf numFmtId="0" fontId="11" fillId="0" borderId="11" xfId="0" applyFont="1" applyBorder="1" applyAlignment="1">
      <alignment horizontal="center" vertical="center"/>
    </xf>
    <xf numFmtId="164" fontId="11" fillId="0" borderId="11" xfId="1" applyNumberFormat="1" applyFont="1" applyFill="1" applyBorder="1" applyAlignment="1">
      <alignment vertical="center"/>
    </xf>
    <xf numFmtId="0" fontId="7" fillId="0" borderId="7" xfId="1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left" vertical="top"/>
    </xf>
    <xf numFmtId="164" fontId="5" fillId="0" borderId="0" xfId="0" applyNumberFormat="1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44" fontId="5" fillId="0" borderId="0" xfId="1" applyFont="1" applyFill="1" applyBorder="1" applyAlignment="1">
      <alignment horizontal="left" vertical="top"/>
    </xf>
    <xf numFmtId="44" fontId="7" fillId="0" borderId="7" xfId="3" applyFont="1" applyFill="1" applyBorder="1" applyAlignment="1">
      <alignment horizontal="center" vertical="center"/>
    </xf>
    <xf numFmtId="0" fontId="7" fillId="0" borderId="7" xfId="3" applyNumberFormat="1" applyFont="1" applyBorder="1" applyAlignment="1">
      <alignment horizontal="center" vertical="center"/>
    </xf>
    <xf numFmtId="44" fontId="7" fillId="0" borderId="6" xfId="3" applyFont="1" applyBorder="1" applyAlignment="1">
      <alignment horizontal="center" vertical="center"/>
    </xf>
    <xf numFmtId="164" fontId="11" fillId="4" borderId="4" xfId="3" applyNumberFormat="1" applyFont="1" applyFill="1" applyBorder="1" applyAlignment="1">
      <alignment vertical="center"/>
    </xf>
    <xf numFmtId="164" fontId="11" fillId="0" borderId="11" xfId="3" applyNumberFormat="1" applyFont="1" applyFill="1" applyBorder="1" applyAlignment="1">
      <alignment vertical="center"/>
    </xf>
    <xf numFmtId="164" fontId="11" fillId="0" borderId="0" xfId="3" applyNumberFormat="1" applyFont="1" applyFill="1" applyBorder="1" applyAlignment="1">
      <alignment vertical="center"/>
    </xf>
    <xf numFmtId="0" fontId="6" fillId="6" borderId="16" xfId="0" applyFont="1" applyFill="1" applyBorder="1" applyAlignment="1">
      <alignment vertical="center" wrapText="1"/>
    </xf>
    <xf numFmtId="44" fontId="6" fillId="6" borderId="17" xfId="0" applyNumberFormat="1" applyFont="1" applyFill="1" applyBorder="1" applyAlignment="1">
      <alignment vertical="center" wrapText="1"/>
    </xf>
    <xf numFmtId="44" fontId="6" fillId="6" borderId="18" xfId="1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vertical="center"/>
    </xf>
    <xf numFmtId="44" fontId="6" fillId="6" borderId="17" xfId="0" applyNumberFormat="1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44" fontId="7" fillId="0" borderId="6" xfId="3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7" fillId="0" borderId="23" xfId="1" applyNumberFormat="1" applyFont="1" applyBorder="1" applyAlignment="1">
      <alignment horizontal="center" vertical="center"/>
    </xf>
    <xf numFmtId="0" fontId="7" fillId="0" borderId="23" xfId="1" applyNumberFormat="1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left" vertical="center"/>
    </xf>
    <xf numFmtId="44" fontId="1" fillId="0" borderId="0" xfId="0" applyNumberFormat="1" applyFont="1" applyAlignment="1">
      <alignment horizontal="left" vertical="top"/>
    </xf>
    <xf numFmtId="44" fontId="7" fillId="0" borderId="7" xfId="3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44" fontId="0" fillId="0" borderId="7" xfId="0" applyNumberFormat="1" applyBorder="1" applyAlignment="1">
      <alignment horizontal="left" vertical="top"/>
    </xf>
    <xf numFmtId="0" fontId="6" fillId="6" borderId="17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44" fontId="0" fillId="0" borderId="0" xfId="1" applyFont="1" applyAlignment="1">
      <alignment horizontal="left" vertical="top"/>
    </xf>
    <xf numFmtId="44" fontId="7" fillId="0" borderId="25" xfId="3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left" vertical="center"/>
    </xf>
    <xf numFmtId="0" fontId="6" fillId="6" borderId="13" xfId="0" applyFont="1" applyFill="1" applyBorder="1" applyAlignment="1">
      <alignment vertical="center"/>
    </xf>
    <xf numFmtId="44" fontId="6" fillId="6" borderId="0" xfId="0" applyNumberFormat="1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6" fillId="6" borderId="0" xfId="0" applyFont="1" applyFill="1" applyAlignment="1">
      <alignment horizontal="left" vertical="center"/>
    </xf>
    <xf numFmtId="44" fontId="6" fillId="6" borderId="12" xfId="3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left" vertical="center"/>
    </xf>
    <xf numFmtId="44" fontId="6" fillId="6" borderId="18" xfId="3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44" fontId="7" fillId="0" borderId="20" xfId="3" applyFont="1" applyFill="1" applyBorder="1" applyAlignment="1">
      <alignment vertical="center"/>
    </xf>
    <xf numFmtId="0" fontId="7" fillId="0" borderId="20" xfId="3" applyNumberFormat="1" applyFont="1" applyBorder="1" applyAlignment="1">
      <alignment horizontal="center" vertical="center"/>
    </xf>
    <xf numFmtId="44" fontId="7" fillId="0" borderId="21" xfId="3" applyFont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14" fontId="3" fillId="3" borderId="19" xfId="0" applyNumberFormat="1" applyFont="1" applyFill="1" applyBorder="1" applyAlignment="1">
      <alignment horizontal="left" vertical="center"/>
    </xf>
    <xf numFmtId="14" fontId="3" fillId="3" borderId="20" xfId="0" applyNumberFormat="1" applyFont="1" applyFill="1" applyBorder="1" applyAlignment="1">
      <alignment horizontal="left" vertical="center"/>
    </xf>
    <xf numFmtId="14" fontId="3" fillId="3" borderId="21" xfId="0" applyNumberFormat="1" applyFont="1" applyFill="1" applyBorder="1" applyAlignment="1">
      <alignment horizontal="left" vertical="center"/>
    </xf>
    <xf numFmtId="14" fontId="3" fillId="3" borderId="14" xfId="0" applyNumberFormat="1" applyFont="1" applyFill="1" applyBorder="1" applyAlignment="1">
      <alignment horizontal="center" vertical="center"/>
    </xf>
    <xf numFmtId="14" fontId="3" fillId="3" borderId="15" xfId="0" applyNumberFormat="1" applyFont="1" applyFill="1" applyBorder="1" applyAlignment="1">
      <alignment horizontal="center" vertical="center"/>
    </xf>
    <xf numFmtId="14" fontId="3" fillId="3" borderId="26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Alignment="1">
      <alignment horizontal="left" vertical="center"/>
    </xf>
    <xf numFmtId="14" fontId="3" fillId="3" borderId="9" xfId="0" applyNumberFormat="1" applyFont="1" applyFill="1" applyBorder="1" applyAlignment="1">
      <alignment horizontal="left" vertical="center"/>
    </xf>
    <xf numFmtId="14" fontId="3" fillId="3" borderId="10" xfId="0" applyNumberFormat="1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</cellXfs>
  <cellStyles count="4">
    <cellStyle name="Moneda" xfId="1" builtinId="4"/>
    <cellStyle name="Moneda 2" xfId="3" xr:uid="{27710C97-1250-4DB2-8E40-D85B196FCE07}"/>
    <cellStyle name="Normal" xfId="0" builtinId="0"/>
    <cellStyle name="Normal 2" xfId="2" xr:uid="{4E936F54-6C1B-4AF9-8612-7855F0D41275}"/>
  </cellStyles>
  <dxfs count="0"/>
  <tableStyles count="0" defaultTableStyle="TableStyleMedium9" defaultPivotStyle="PivotStyleLight16"/>
  <colors>
    <mruColors>
      <color rgb="FFABFF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ruptersa.sharepoint.com/semesa/General/03%20Documentaci&#243;%20t&#232;cnica/03%20Plecs/01%20CTRM/2025/CTTE%20Renting%20Roba/SIN%20TOALLA/Estudio%20de%20Mercado-%20CTTEXXXX-%20SIN%20TOALLA.xlsx" TargetMode="External"/><Relationship Id="rId1" Type="http://schemas.openxmlformats.org/officeDocument/2006/relationships/externalLinkPath" Target="SIN%20TOALLA/Estudio%20de%20Mercado-%20CTTEXXXX-%20SIN%20TOA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PRECIO UNITARIO PRENDAS"/>
      <sheetName val="FIJO"/>
      <sheetName val="EVENTUAL"/>
      <sheetName val="FIJO+ EVENTUAL"/>
      <sheetName val="EVENTUAL (2)"/>
      <sheetName val="Hoja2"/>
    </sheetNames>
    <sheetDataSet>
      <sheetData sheetId="0"/>
      <sheetData sheetId="1">
        <row r="7">
          <cell r="G7">
            <v>25.225200000000001</v>
          </cell>
        </row>
      </sheetData>
      <sheetData sheetId="2">
        <row r="9">
          <cell r="J9">
            <v>30</v>
          </cell>
        </row>
        <row r="10">
          <cell r="J10">
            <v>8.4</v>
          </cell>
        </row>
        <row r="12">
          <cell r="J12">
            <v>25.2</v>
          </cell>
        </row>
        <row r="15">
          <cell r="J15">
            <v>2.4</v>
          </cell>
        </row>
        <row r="16">
          <cell r="J16">
            <v>4.8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DF7A0-E432-4BA7-BA1E-721A5E88805C}">
  <sheetPr>
    <pageSetUpPr fitToPage="1"/>
  </sheetPr>
  <dimension ref="B1:G26"/>
  <sheetViews>
    <sheetView tabSelected="1" zoomScale="110" zoomScaleNormal="110" workbookViewId="0">
      <selection activeCell="B3" sqref="B3:E3"/>
    </sheetView>
  </sheetViews>
  <sheetFormatPr defaultColWidth="12" defaultRowHeight="10.199999999999999" x14ac:dyDescent="0.25"/>
  <cols>
    <col min="1" max="1" width="12" style="2"/>
    <col min="2" max="2" width="56" style="2" customWidth="1"/>
    <col min="3" max="3" width="22.33203125" style="2" customWidth="1"/>
    <col min="4" max="4" width="26" style="2" customWidth="1"/>
    <col min="5" max="5" width="29.44140625" style="2" customWidth="1"/>
    <col min="6" max="6" width="0" style="2" hidden="1" customWidth="1"/>
    <col min="7" max="16384" width="12" style="2"/>
  </cols>
  <sheetData>
    <row r="1" spans="2:7" ht="10.8" thickBot="1" x14ac:dyDescent="0.3"/>
    <row r="2" spans="2:7" ht="10.8" hidden="1" thickBot="1" x14ac:dyDescent="0.3"/>
    <row r="3" spans="2:7" ht="26.25" customHeight="1" thickBot="1" x14ac:dyDescent="0.3">
      <c r="B3" s="75" t="s">
        <v>2</v>
      </c>
      <c r="C3" s="76"/>
      <c r="D3" s="76"/>
      <c r="E3" s="77"/>
    </row>
    <row r="4" spans="2:7" ht="15" customHeight="1" thickBot="1" x14ac:dyDescent="0.3">
      <c r="B4" s="87" t="s">
        <v>24</v>
      </c>
      <c r="C4" s="88"/>
      <c r="D4" s="88"/>
      <c r="E4" s="89"/>
    </row>
    <row r="5" spans="2:7" s="1" customFormat="1" ht="15" customHeight="1" thickBot="1" x14ac:dyDescent="0.25">
      <c r="B5" s="85" t="s">
        <v>16</v>
      </c>
      <c r="C5" s="86"/>
      <c r="D5" s="86"/>
      <c r="E5" s="10">
        <v>36</v>
      </c>
      <c r="F5" s="3"/>
    </row>
    <row r="6" spans="2:7" s="1" customFormat="1" ht="15.75" customHeight="1" thickBot="1" x14ac:dyDescent="0.25">
      <c r="B6" s="85" t="s">
        <v>35</v>
      </c>
      <c r="C6" s="86"/>
      <c r="D6" s="86"/>
      <c r="E6" s="19" t="s">
        <v>61</v>
      </c>
      <c r="F6" s="3"/>
    </row>
    <row r="7" spans="2:7" customFormat="1" ht="14.25" customHeight="1" thickBot="1" x14ac:dyDescent="0.3">
      <c r="B7" s="81" t="s">
        <v>19</v>
      </c>
      <c r="C7" s="82"/>
      <c r="D7" s="83"/>
      <c r="E7" s="8">
        <f>FIJO!E46</f>
        <v>413403.83999999997</v>
      </c>
    </row>
    <row r="8" spans="2:7" ht="15" customHeight="1" thickBot="1" x14ac:dyDescent="0.3">
      <c r="B8" s="87" t="s">
        <v>25</v>
      </c>
      <c r="C8" s="88"/>
      <c r="D8" s="88"/>
      <c r="E8" s="89"/>
    </row>
    <row r="9" spans="2:7" s="1" customFormat="1" ht="15" customHeight="1" thickBot="1" x14ac:dyDescent="0.25">
      <c r="B9" s="85" t="s">
        <v>36</v>
      </c>
      <c r="C9" s="86"/>
      <c r="D9" s="86"/>
      <c r="E9" s="19">
        <v>36</v>
      </c>
      <c r="F9" s="3"/>
    </row>
    <row r="10" spans="2:7" s="1" customFormat="1" ht="15.75" customHeight="1" thickBot="1" x14ac:dyDescent="0.25">
      <c r="B10" s="85" t="s">
        <v>37</v>
      </c>
      <c r="C10" s="86"/>
      <c r="D10" s="86"/>
      <c r="E10" s="19" t="s">
        <v>65</v>
      </c>
      <c r="F10" s="3"/>
    </row>
    <row r="11" spans="2:7" customFormat="1" ht="13.8" thickBot="1" x14ac:dyDescent="0.3">
      <c r="B11" s="81" t="s">
        <v>34</v>
      </c>
      <c r="C11" s="82"/>
      <c r="D11" s="83"/>
      <c r="E11" s="8">
        <f>'EVENTUAL '!I35</f>
        <v>83515.539999999994</v>
      </c>
    </row>
    <row r="12" spans="2:7" customFormat="1" ht="13.8" thickBot="1" x14ac:dyDescent="0.3">
      <c r="B12" s="20"/>
      <c r="C12" s="20"/>
      <c r="D12" s="20"/>
      <c r="E12" s="21"/>
    </row>
    <row r="13" spans="2:7" customFormat="1" ht="14.25" customHeight="1" thickBot="1" x14ac:dyDescent="0.3">
      <c r="B13" s="81" t="s">
        <v>48</v>
      </c>
      <c r="C13" s="82"/>
      <c r="D13" s="83"/>
      <c r="E13" s="8">
        <f>E11+E7</f>
        <v>496919.37999999995</v>
      </c>
      <c r="G13" s="25"/>
    </row>
    <row r="14" spans="2:7" customFormat="1" ht="13.5" customHeight="1" thickBot="1" x14ac:dyDescent="0.3">
      <c r="B14" s="12"/>
      <c r="C14" s="13"/>
      <c r="D14" s="13"/>
      <c r="E14" s="14"/>
    </row>
    <row r="15" spans="2:7" customFormat="1" ht="13.5" customHeight="1" thickBot="1" x14ac:dyDescent="0.3">
      <c r="B15" s="81" t="s">
        <v>20</v>
      </c>
      <c r="C15" s="82"/>
      <c r="D15" s="83"/>
      <c r="E15" s="8">
        <v>120000</v>
      </c>
    </row>
    <row r="16" spans="2:7" customFormat="1" ht="13.8" thickBot="1" x14ac:dyDescent="0.3">
      <c r="B16" s="12"/>
      <c r="C16" s="13"/>
      <c r="D16" s="13"/>
      <c r="E16" s="14"/>
    </row>
    <row r="17" spans="2:6" customFormat="1" ht="13.8" thickBot="1" x14ac:dyDescent="0.3">
      <c r="B17" s="81" t="s">
        <v>49</v>
      </c>
      <c r="C17" s="82"/>
      <c r="D17" s="83"/>
      <c r="E17" s="8">
        <f>E13+E15</f>
        <v>616919.37999999989</v>
      </c>
    </row>
    <row r="18" spans="2:6" customFormat="1" ht="13.8" thickBot="1" x14ac:dyDescent="0.3">
      <c r="B18" s="12"/>
      <c r="C18" s="13"/>
      <c r="D18" s="13"/>
      <c r="E18" s="14"/>
    </row>
    <row r="19" spans="2:6" customFormat="1" ht="10.5" customHeight="1" thickBot="1" x14ac:dyDescent="0.3">
      <c r="B19" s="81" t="s">
        <v>52</v>
      </c>
      <c r="C19" s="82"/>
      <c r="D19" s="83"/>
      <c r="E19" s="8">
        <f>((E17/3)*2)-'EVENTUAL '!I25</f>
        <v>403931.40666666662</v>
      </c>
    </row>
    <row r="20" spans="2:6" customFormat="1" ht="10.5" customHeight="1" thickBot="1" x14ac:dyDescent="0.3">
      <c r="B20" s="15"/>
      <c r="C20" s="16"/>
      <c r="D20" s="17"/>
      <c r="E20" s="18"/>
    </row>
    <row r="21" spans="2:6" customFormat="1" ht="21" customHeight="1" thickBot="1" x14ac:dyDescent="0.3">
      <c r="B21" s="84" t="s">
        <v>1</v>
      </c>
      <c r="C21" s="84"/>
      <c r="D21" s="84"/>
      <c r="E21" s="9">
        <f>E17+E19</f>
        <v>1020850.7866666665</v>
      </c>
      <c r="F21" s="25" t="s">
        <v>41</v>
      </c>
    </row>
    <row r="23" spans="2:6" x14ac:dyDescent="0.25">
      <c r="E23" s="24"/>
    </row>
    <row r="24" spans="2:6" ht="10.8" thickBot="1" x14ac:dyDescent="0.3"/>
    <row r="25" spans="2:6" ht="13.2" thickBot="1" x14ac:dyDescent="0.3">
      <c r="B25" s="81" t="s">
        <v>50</v>
      </c>
      <c r="C25" s="82"/>
      <c r="D25" s="83"/>
      <c r="E25" s="8">
        <f>E17*0.21</f>
        <v>129553.06979999997</v>
      </c>
    </row>
    <row r="26" spans="2:6" ht="13.2" thickBot="1" x14ac:dyDescent="0.3">
      <c r="B26" s="81" t="s">
        <v>51</v>
      </c>
      <c r="C26" s="82"/>
      <c r="D26" s="83"/>
      <c r="E26" s="8">
        <f>E17+E25</f>
        <v>746472.44979999983</v>
      </c>
    </row>
  </sheetData>
  <mergeCells count="16">
    <mergeCell ref="B8:E8"/>
    <mergeCell ref="B3:E3"/>
    <mergeCell ref="B4:E4"/>
    <mergeCell ref="B5:D5"/>
    <mergeCell ref="B6:D6"/>
    <mergeCell ref="B7:D7"/>
    <mergeCell ref="B19:D19"/>
    <mergeCell ref="B21:D21"/>
    <mergeCell ref="B25:D25"/>
    <mergeCell ref="B26:D26"/>
    <mergeCell ref="B9:D9"/>
    <mergeCell ref="B10:D10"/>
    <mergeCell ref="B11:D11"/>
    <mergeCell ref="B13:D13"/>
    <mergeCell ref="B15:D15"/>
    <mergeCell ref="B17:D17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6"/>
  <sheetViews>
    <sheetView topLeftCell="A20" zoomScaleNormal="100" workbookViewId="0">
      <selection activeCell="B34" sqref="B34"/>
    </sheetView>
  </sheetViews>
  <sheetFormatPr defaultColWidth="12" defaultRowHeight="10.199999999999999" x14ac:dyDescent="0.25"/>
  <cols>
    <col min="1" max="1" width="12" style="2"/>
    <col min="2" max="2" width="56" style="2" customWidth="1"/>
    <col min="3" max="3" width="22.33203125" style="2" customWidth="1"/>
    <col min="4" max="4" width="40.109375" style="2" customWidth="1"/>
    <col min="5" max="5" width="22.33203125" style="2" customWidth="1"/>
    <col min="6" max="6" width="17.44140625" style="2" customWidth="1"/>
    <col min="7" max="7" width="15.6640625" style="2" bestFit="1" customWidth="1"/>
    <col min="8" max="16384" width="12" style="2"/>
  </cols>
  <sheetData>
    <row r="1" spans="2:8" ht="10.8" thickBot="1" x14ac:dyDescent="0.3"/>
    <row r="2" spans="2:8" ht="10.8" hidden="1" thickBot="1" x14ac:dyDescent="0.3"/>
    <row r="3" spans="2:8" ht="26.25" customHeight="1" thickBot="1" x14ac:dyDescent="0.3">
      <c r="B3" s="75" t="s">
        <v>2</v>
      </c>
      <c r="C3" s="76"/>
      <c r="D3" s="76"/>
      <c r="E3" s="77"/>
      <c r="G3" s="26"/>
    </row>
    <row r="4" spans="2:8" ht="15" customHeight="1" thickBot="1" x14ac:dyDescent="0.3">
      <c r="B4" s="75" t="s">
        <v>24</v>
      </c>
      <c r="C4" s="76"/>
      <c r="D4" s="76"/>
      <c r="E4" s="77"/>
      <c r="G4" s="26"/>
    </row>
    <row r="5" spans="2:8" s="1" customFormat="1" ht="15" customHeight="1" thickBot="1" x14ac:dyDescent="0.25">
      <c r="B5" s="85" t="s">
        <v>16</v>
      </c>
      <c r="C5" s="86"/>
      <c r="D5" s="86"/>
      <c r="E5" s="10">
        <v>36</v>
      </c>
      <c r="F5" s="3"/>
      <c r="G5" s="26"/>
    </row>
    <row r="6" spans="2:8" s="1" customFormat="1" ht="15.75" customHeight="1" thickBot="1" x14ac:dyDescent="0.25">
      <c r="B6" s="85" t="s">
        <v>21</v>
      </c>
      <c r="C6" s="86"/>
      <c r="D6" s="86"/>
      <c r="E6" s="19" t="s">
        <v>61</v>
      </c>
      <c r="F6" s="3"/>
      <c r="G6" s="26"/>
    </row>
    <row r="7" spans="2:8" customFormat="1" ht="24.75" customHeight="1" thickBot="1" x14ac:dyDescent="0.3">
      <c r="B7" s="11" t="s">
        <v>17</v>
      </c>
      <c r="C7" s="11" t="s">
        <v>4</v>
      </c>
      <c r="D7" s="11" t="s">
        <v>5</v>
      </c>
      <c r="E7" s="11" t="s">
        <v>18</v>
      </c>
      <c r="G7" s="23"/>
      <c r="H7" s="23"/>
    </row>
    <row r="8" spans="2:8" customFormat="1" ht="13.2" x14ac:dyDescent="0.25">
      <c r="B8" s="78" t="s">
        <v>3</v>
      </c>
      <c r="C8" s="79"/>
      <c r="D8" s="79"/>
      <c r="E8" s="80"/>
    </row>
    <row r="9" spans="2:8" customFormat="1" ht="13.2" x14ac:dyDescent="0.25">
      <c r="B9" s="7" t="s">
        <v>6</v>
      </c>
      <c r="C9" s="5">
        <v>28</v>
      </c>
      <c r="D9" s="6">
        <v>50</v>
      </c>
      <c r="E9" s="4">
        <f>D9*C9</f>
        <v>1400</v>
      </c>
    </row>
    <row r="10" spans="2:8" customFormat="1" ht="13.2" x14ac:dyDescent="0.25">
      <c r="B10" s="7" t="s">
        <v>7</v>
      </c>
      <c r="C10" s="5">
        <v>8.5</v>
      </c>
      <c r="D10" s="6">
        <v>50</v>
      </c>
      <c r="E10" s="4">
        <f t="shared" ref="E10:E17" si="0">D10*C10</f>
        <v>425</v>
      </c>
    </row>
    <row r="11" spans="2:8" customFormat="1" ht="13.2" x14ac:dyDescent="0.25">
      <c r="B11" s="7" t="s">
        <v>8</v>
      </c>
      <c r="C11" s="5">
        <v>8.64</v>
      </c>
      <c r="D11" s="6">
        <v>50</v>
      </c>
      <c r="E11" s="4">
        <f t="shared" si="0"/>
        <v>432</v>
      </c>
    </row>
    <row r="12" spans="2:8" customFormat="1" ht="13.2" x14ac:dyDescent="0.25">
      <c r="B12" s="7" t="s">
        <v>9</v>
      </c>
      <c r="C12" s="5">
        <v>21</v>
      </c>
      <c r="D12" s="6">
        <v>50</v>
      </c>
      <c r="E12" s="4">
        <f t="shared" si="0"/>
        <v>1050</v>
      </c>
    </row>
    <row r="13" spans="2:8" customFormat="1" ht="13.2" x14ac:dyDescent="0.25">
      <c r="B13" s="7" t="s">
        <v>10</v>
      </c>
      <c r="C13" s="5">
        <v>10.5</v>
      </c>
      <c r="D13" s="6">
        <v>50</v>
      </c>
      <c r="E13" s="4">
        <f t="shared" si="0"/>
        <v>525</v>
      </c>
    </row>
    <row r="14" spans="2:8" customFormat="1" ht="13.2" x14ac:dyDescent="0.25">
      <c r="B14" s="7" t="s">
        <v>11</v>
      </c>
      <c r="C14" s="5">
        <v>10.5</v>
      </c>
      <c r="D14" s="6">
        <v>50</v>
      </c>
      <c r="E14" s="4">
        <f t="shared" si="0"/>
        <v>525</v>
      </c>
    </row>
    <row r="15" spans="2:8" customFormat="1" ht="13.2" x14ac:dyDescent="0.25">
      <c r="B15" s="7" t="s">
        <v>12</v>
      </c>
      <c r="C15" s="5">
        <v>2.4</v>
      </c>
      <c r="D15" s="6">
        <v>50</v>
      </c>
      <c r="E15" s="4">
        <f t="shared" si="0"/>
        <v>120</v>
      </c>
    </row>
    <row r="16" spans="2:8" customFormat="1" ht="13.2" x14ac:dyDescent="0.25">
      <c r="B16" s="7" t="s">
        <v>13</v>
      </c>
      <c r="C16" s="5">
        <v>4.8</v>
      </c>
      <c r="D16" s="6">
        <v>50</v>
      </c>
      <c r="E16" s="4">
        <f t="shared" si="0"/>
        <v>240</v>
      </c>
    </row>
    <row r="17" spans="2:6" customFormat="1" ht="13.2" x14ac:dyDescent="0.25">
      <c r="B17" s="39" t="s">
        <v>53</v>
      </c>
      <c r="C17" s="5">
        <v>16.5</v>
      </c>
      <c r="D17" s="42">
        <v>50</v>
      </c>
      <c r="E17" s="4">
        <f t="shared" si="0"/>
        <v>825</v>
      </c>
    </row>
    <row r="18" spans="2:6" customFormat="1" ht="13.8" thickBot="1" x14ac:dyDescent="0.3">
      <c r="B18" s="33" t="s">
        <v>0</v>
      </c>
      <c r="C18" s="34">
        <f>SUM(C9:C17)</f>
        <v>110.84</v>
      </c>
      <c r="D18" s="50">
        <v>50</v>
      </c>
      <c r="E18" s="35">
        <f>SUM(E9:E17)</f>
        <v>5542</v>
      </c>
      <c r="F18" s="23"/>
    </row>
    <row r="19" spans="2:6" customFormat="1" ht="13.2" x14ac:dyDescent="0.25">
      <c r="B19" s="78" t="s">
        <v>14</v>
      </c>
      <c r="C19" s="79"/>
      <c r="D19" s="79"/>
      <c r="E19" s="80"/>
    </row>
    <row r="20" spans="2:6" customFormat="1" ht="13.2" x14ac:dyDescent="0.25">
      <c r="B20" s="7" t="s">
        <v>6</v>
      </c>
      <c r="C20" s="5">
        <v>28</v>
      </c>
      <c r="D20" s="6">
        <v>31</v>
      </c>
      <c r="E20" s="4">
        <f t="shared" ref="E20:E39" si="1">C20*D20</f>
        <v>868</v>
      </c>
    </row>
    <row r="21" spans="2:6" customFormat="1" ht="13.2" x14ac:dyDescent="0.25">
      <c r="B21" s="7" t="s">
        <v>7</v>
      </c>
      <c r="C21" s="5">
        <v>8.5</v>
      </c>
      <c r="D21" s="6">
        <v>31</v>
      </c>
      <c r="E21" s="4">
        <f t="shared" si="1"/>
        <v>263.5</v>
      </c>
    </row>
    <row r="22" spans="2:6" customFormat="1" ht="13.2" x14ac:dyDescent="0.25">
      <c r="B22" s="7" t="s">
        <v>8</v>
      </c>
      <c r="C22" s="5">
        <v>8.64</v>
      </c>
      <c r="D22" s="6">
        <v>31</v>
      </c>
      <c r="E22" s="4">
        <f t="shared" si="1"/>
        <v>267.84000000000003</v>
      </c>
    </row>
    <row r="23" spans="2:6" customFormat="1" ht="13.2" x14ac:dyDescent="0.25">
      <c r="B23" s="7" t="s">
        <v>43</v>
      </c>
      <c r="C23" s="5">
        <v>21</v>
      </c>
      <c r="D23" s="6">
        <v>31</v>
      </c>
      <c r="E23" s="4">
        <f t="shared" si="1"/>
        <v>651</v>
      </c>
    </row>
    <row r="24" spans="2:6" customFormat="1" ht="13.2" x14ac:dyDescent="0.25">
      <c r="B24" s="7" t="s">
        <v>44</v>
      </c>
      <c r="C24" s="5">
        <v>22</v>
      </c>
      <c r="D24" s="6">
        <v>31</v>
      </c>
      <c r="E24" s="4">
        <f t="shared" si="1"/>
        <v>682</v>
      </c>
    </row>
    <row r="25" spans="2:6" customFormat="1" ht="13.2" x14ac:dyDescent="0.25">
      <c r="B25" s="7" t="s">
        <v>10</v>
      </c>
      <c r="C25" s="5">
        <v>10.5</v>
      </c>
      <c r="D25" s="6">
        <v>31</v>
      </c>
      <c r="E25" s="4">
        <f t="shared" si="1"/>
        <v>325.5</v>
      </c>
    </row>
    <row r="26" spans="2:6" customFormat="1" ht="13.2" x14ac:dyDescent="0.25">
      <c r="B26" s="7" t="s">
        <v>11</v>
      </c>
      <c r="C26" s="5">
        <v>10.5</v>
      </c>
      <c r="D26" s="6">
        <v>31</v>
      </c>
      <c r="E26" s="4">
        <f t="shared" si="1"/>
        <v>325.5</v>
      </c>
    </row>
    <row r="27" spans="2:6" customFormat="1" ht="13.2" x14ac:dyDescent="0.25">
      <c r="B27" s="7" t="s">
        <v>12</v>
      </c>
      <c r="C27" s="5">
        <v>2.4</v>
      </c>
      <c r="D27" s="6">
        <v>31</v>
      </c>
      <c r="E27" s="4">
        <f t="shared" si="1"/>
        <v>74.399999999999991</v>
      </c>
    </row>
    <row r="28" spans="2:6" customFormat="1" ht="13.2" x14ac:dyDescent="0.25">
      <c r="B28" s="7" t="s">
        <v>13</v>
      </c>
      <c r="C28" s="5">
        <v>6</v>
      </c>
      <c r="D28" s="6">
        <v>31</v>
      </c>
      <c r="E28" s="4">
        <f t="shared" si="1"/>
        <v>186</v>
      </c>
    </row>
    <row r="29" spans="2:6" customFormat="1" ht="13.2" x14ac:dyDescent="0.25">
      <c r="B29" s="39" t="s">
        <v>53</v>
      </c>
      <c r="C29" s="5">
        <v>16.5</v>
      </c>
      <c r="D29" s="42">
        <v>31</v>
      </c>
      <c r="E29" s="4">
        <f t="shared" si="1"/>
        <v>511.5</v>
      </c>
    </row>
    <row r="30" spans="2:6" customFormat="1" ht="13.8" thickBot="1" x14ac:dyDescent="0.3">
      <c r="B30" s="36" t="s">
        <v>0</v>
      </c>
      <c r="C30" s="37">
        <f>SUM(C20:C29)</f>
        <v>134.04000000000002</v>
      </c>
      <c r="D30" s="51">
        <v>31</v>
      </c>
      <c r="E30" s="35">
        <f>SUM(E20:E29)</f>
        <v>4155.24</v>
      </c>
      <c r="F30" s="23"/>
    </row>
    <row r="31" spans="2:6" customFormat="1" ht="13.8" thickBot="1" x14ac:dyDescent="0.3">
      <c r="B31" s="78" t="s">
        <v>15</v>
      </c>
      <c r="C31" s="79"/>
      <c r="D31" s="79"/>
      <c r="E31" s="80"/>
    </row>
    <row r="32" spans="2:6" customFormat="1" ht="13.2" x14ac:dyDescent="0.25">
      <c r="B32" s="44" t="s">
        <v>54</v>
      </c>
      <c r="C32" s="5">
        <v>34</v>
      </c>
      <c r="D32" s="22">
        <v>11</v>
      </c>
      <c r="E32" s="4">
        <f t="shared" si="1"/>
        <v>374</v>
      </c>
    </row>
    <row r="33" spans="2:9" customFormat="1" ht="13.2" x14ac:dyDescent="0.25">
      <c r="B33" s="7" t="s">
        <v>66</v>
      </c>
      <c r="C33" s="5">
        <v>34</v>
      </c>
      <c r="D33" s="22">
        <v>11</v>
      </c>
      <c r="E33" s="4">
        <f t="shared" si="1"/>
        <v>374</v>
      </c>
    </row>
    <row r="34" spans="2:9" customFormat="1" ht="13.2" x14ac:dyDescent="0.25">
      <c r="B34" s="7" t="s">
        <v>55</v>
      </c>
      <c r="C34" s="5">
        <v>34</v>
      </c>
      <c r="D34" s="22">
        <v>11</v>
      </c>
      <c r="E34" s="4">
        <f t="shared" si="1"/>
        <v>374</v>
      </c>
    </row>
    <row r="35" spans="2:9" customFormat="1" ht="13.2" x14ac:dyDescent="0.25">
      <c r="B35" s="7" t="s">
        <v>8</v>
      </c>
      <c r="C35" s="5">
        <v>20</v>
      </c>
      <c r="D35" s="22">
        <v>11</v>
      </c>
      <c r="E35" s="4">
        <f t="shared" si="1"/>
        <v>220</v>
      </c>
    </row>
    <row r="36" spans="2:9" customFormat="1" ht="13.2" x14ac:dyDescent="0.25">
      <c r="B36" s="7" t="s">
        <v>10</v>
      </c>
      <c r="C36" s="5">
        <v>10.5</v>
      </c>
      <c r="D36" s="22">
        <v>11</v>
      </c>
      <c r="E36" s="4">
        <f t="shared" si="1"/>
        <v>115.5</v>
      </c>
    </row>
    <row r="37" spans="2:9" customFormat="1" ht="13.2" x14ac:dyDescent="0.25">
      <c r="B37" s="7" t="s">
        <v>11</v>
      </c>
      <c r="C37" s="5">
        <v>10.5</v>
      </c>
      <c r="D37" s="22">
        <v>11</v>
      </c>
      <c r="E37" s="4">
        <f t="shared" si="1"/>
        <v>115.5</v>
      </c>
    </row>
    <row r="38" spans="2:9" customFormat="1" ht="13.2" x14ac:dyDescent="0.25">
      <c r="B38" s="7" t="s">
        <v>12</v>
      </c>
      <c r="C38" s="5">
        <v>2.4</v>
      </c>
      <c r="D38" s="22">
        <v>11</v>
      </c>
      <c r="E38" s="4">
        <f t="shared" si="1"/>
        <v>26.4</v>
      </c>
    </row>
    <row r="39" spans="2:9" customFormat="1" ht="13.2" x14ac:dyDescent="0.25">
      <c r="B39" s="39" t="s">
        <v>53</v>
      </c>
      <c r="C39" s="5">
        <v>16.5</v>
      </c>
      <c r="D39" s="43">
        <v>11</v>
      </c>
      <c r="E39" s="4">
        <f t="shared" si="1"/>
        <v>181.5</v>
      </c>
    </row>
    <row r="40" spans="2:9" customFormat="1" ht="13.8" thickBot="1" x14ac:dyDescent="0.3">
      <c r="B40" s="36" t="s">
        <v>0</v>
      </c>
      <c r="C40" s="37">
        <f>SUM(C32:C39)</f>
        <v>161.9</v>
      </c>
      <c r="D40" s="51">
        <v>11</v>
      </c>
      <c r="E40" s="35">
        <f>SUM(E32:E39)</f>
        <v>1780.9</v>
      </c>
      <c r="F40" s="23"/>
      <c r="I40" s="52"/>
    </row>
    <row r="41" spans="2:9" customFormat="1" ht="12.75" customHeight="1" thickBot="1" x14ac:dyDescent="0.3">
      <c r="B41" s="78" t="s">
        <v>62</v>
      </c>
      <c r="C41" s="79"/>
      <c r="D41" s="79"/>
      <c r="E41" s="80"/>
    </row>
    <row r="42" spans="2:9" customFormat="1" ht="12.75" customHeight="1" x14ac:dyDescent="0.25">
      <c r="B42" s="44" t="s">
        <v>54</v>
      </c>
      <c r="C42" s="5">
        <v>1.06</v>
      </c>
      <c r="D42" s="22">
        <v>5</v>
      </c>
      <c r="E42" s="4">
        <f>D42*C42</f>
        <v>5.3000000000000007</v>
      </c>
    </row>
    <row r="43" spans="2:9" customFormat="1" ht="12.75" customHeight="1" thickBot="1" x14ac:dyDescent="0.3">
      <c r="B43" s="36" t="s">
        <v>0</v>
      </c>
      <c r="C43" s="37">
        <f>C42</f>
        <v>1.06</v>
      </c>
      <c r="D43" s="51">
        <f>D42</f>
        <v>5</v>
      </c>
      <c r="E43" s="35">
        <f>E42</f>
        <v>5.3000000000000007</v>
      </c>
      <c r="F43" s="23"/>
    </row>
    <row r="44" spans="2:9" customFormat="1" ht="14.25" customHeight="1" thickBot="1" x14ac:dyDescent="0.3">
      <c r="B44" s="81" t="s">
        <v>38</v>
      </c>
      <c r="C44" s="82"/>
      <c r="D44" s="83"/>
      <c r="E44" s="8">
        <f>E40+E30+E18+E43</f>
        <v>11483.439999999999</v>
      </c>
      <c r="F44" s="23"/>
      <c r="G44" s="23"/>
    </row>
    <row r="45" spans="2:9" ht="10.8" thickBot="1" x14ac:dyDescent="0.3"/>
    <row r="46" spans="2:9" ht="13.2" thickBot="1" x14ac:dyDescent="0.3">
      <c r="B46" s="81" t="s">
        <v>42</v>
      </c>
      <c r="C46" s="82"/>
      <c r="D46" s="83"/>
      <c r="E46" s="8">
        <f>E44*E5</f>
        <v>413403.83999999997</v>
      </c>
    </row>
  </sheetData>
  <mergeCells count="10">
    <mergeCell ref="B46:D46"/>
    <mergeCell ref="B41:E41"/>
    <mergeCell ref="B4:E4"/>
    <mergeCell ref="B8:E8"/>
    <mergeCell ref="B31:E31"/>
    <mergeCell ref="B3:E3"/>
    <mergeCell ref="B5:D5"/>
    <mergeCell ref="B6:D6"/>
    <mergeCell ref="B44:D44"/>
    <mergeCell ref="B19:E19"/>
  </mergeCells>
  <pageMargins left="0.25" right="0.25" top="0.75" bottom="0.75" header="0.3" footer="0.3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37FF1-CB04-4A66-9C73-970E13E1AD84}">
  <sheetPr>
    <pageSetUpPr fitToPage="1"/>
  </sheetPr>
  <dimension ref="B1:N41"/>
  <sheetViews>
    <sheetView zoomScaleNormal="100" workbookViewId="0">
      <selection activeCell="N21" sqref="N21"/>
    </sheetView>
  </sheetViews>
  <sheetFormatPr defaultColWidth="12" defaultRowHeight="10.199999999999999" x14ac:dyDescent="0.25"/>
  <cols>
    <col min="1" max="1" width="12" style="2"/>
    <col min="2" max="2" width="54.109375" style="2" customWidth="1"/>
    <col min="3" max="3" width="22.33203125" style="2" customWidth="1"/>
    <col min="4" max="7" width="20.109375" style="2" customWidth="1"/>
    <col min="8" max="8" width="18.44140625" style="2" customWidth="1"/>
    <col min="9" max="9" width="22.33203125" style="2" customWidth="1"/>
    <col min="10" max="10" width="24.77734375" style="2" hidden="1" customWidth="1"/>
    <col min="11" max="11" width="19.6640625" style="2" hidden="1" customWidth="1"/>
    <col min="12" max="12" width="0" style="2" hidden="1" customWidth="1"/>
    <col min="13" max="13" width="12" style="2"/>
    <col min="14" max="14" width="12.6640625" style="2" bestFit="1" customWidth="1"/>
    <col min="15" max="16384" width="12" style="2"/>
  </cols>
  <sheetData>
    <row r="1" spans="2:14" ht="10.8" thickBot="1" x14ac:dyDescent="0.3"/>
    <row r="2" spans="2:14" ht="10.8" hidden="1" thickBot="1" x14ac:dyDescent="0.3"/>
    <row r="3" spans="2:14" ht="26.25" customHeight="1" thickBot="1" x14ac:dyDescent="0.3">
      <c r="B3" s="75" t="s">
        <v>63</v>
      </c>
      <c r="C3" s="76"/>
      <c r="D3" s="76"/>
      <c r="E3" s="76"/>
      <c r="F3" s="76"/>
      <c r="G3" s="76"/>
      <c r="H3" s="76"/>
      <c r="I3" s="77"/>
    </row>
    <row r="4" spans="2:14" customFormat="1" ht="14.25" customHeight="1" thickBot="1" x14ac:dyDescent="0.3">
      <c r="B4" s="75" t="s">
        <v>25</v>
      </c>
      <c r="C4" s="76"/>
      <c r="D4" s="76"/>
      <c r="E4" s="76"/>
      <c r="F4" s="76"/>
      <c r="G4" s="76"/>
      <c r="H4" s="76"/>
      <c r="I4" s="77"/>
    </row>
    <row r="5" spans="2:14" customFormat="1" ht="24" customHeight="1" thickBot="1" x14ac:dyDescent="0.3">
      <c r="B5" s="11" t="s">
        <v>17</v>
      </c>
      <c r="C5" s="11" t="s">
        <v>26</v>
      </c>
      <c r="D5" s="11" t="s">
        <v>27</v>
      </c>
      <c r="E5" s="11" t="s">
        <v>45</v>
      </c>
      <c r="F5" s="11" t="s">
        <v>46</v>
      </c>
      <c r="G5" s="11" t="s">
        <v>56</v>
      </c>
      <c r="H5" s="11" t="s">
        <v>39</v>
      </c>
      <c r="I5" s="11" t="s">
        <v>28</v>
      </c>
      <c r="J5" s="47" t="s">
        <v>58</v>
      </c>
      <c r="K5" s="47" t="s">
        <v>59</v>
      </c>
    </row>
    <row r="6" spans="2:14" customFormat="1" ht="14.25" customHeight="1" x14ac:dyDescent="0.25">
      <c r="B6" s="78" t="s">
        <v>23</v>
      </c>
      <c r="C6" s="79"/>
      <c r="D6" s="79"/>
      <c r="E6" s="79"/>
      <c r="F6" s="79"/>
      <c r="G6" s="79"/>
      <c r="H6" s="79"/>
      <c r="I6" s="80"/>
    </row>
    <row r="7" spans="2:14" customFormat="1" ht="14.25" customHeight="1" x14ac:dyDescent="0.25">
      <c r="B7" s="54" t="s">
        <v>6</v>
      </c>
      <c r="C7" s="27">
        <v>32.049999999999997</v>
      </c>
      <c r="D7" s="28">
        <v>6</v>
      </c>
      <c r="E7" s="28">
        <v>24</v>
      </c>
      <c r="F7" s="28">
        <v>3</v>
      </c>
      <c r="G7" s="28">
        <v>5</v>
      </c>
      <c r="H7" s="28">
        <f>E7*F7</f>
        <v>72</v>
      </c>
      <c r="I7" s="40">
        <f>D7*C7*H7</f>
        <v>13845.599999999999</v>
      </c>
      <c r="J7" s="53">
        <f>[1]FIJO!J9</f>
        <v>30</v>
      </c>
      <c r="K7" s="49">
        <f>J7*E7*G7*F7</f>
        <v>10800</v>
      </c>
      <c r="L7" s="48" t="s">
        <v>60</v>
      </c>
      <c r="M7" s="23"/>
    </row>
    <row r="8" spans="2:14" customFormat="1" ht="14.25" customHeight="1" x14ac:dyDescent="0.25">
      <c r="B8" s="54" t="s">
        <v>7</v>
      </c>
      <c r="C8" s="27">
        <v>35.380000000000003</v>
      </c>
      <c r="D8" s="28">
        <v>6</v>
      </c>
      <c r="E8" s="28">
        <v>24</v>
      </c>
      <c r="F8" s="28">
        <v>3</v>
      </c>
      <c r="G8" s="28">
        <v>2</v>
      </c>
      <c r="H8" s="28">
        <f>E8*F8</f>
        <v>72</v>
      </c>
      <c r="I8" s="40">
        <f t="shared" ref="I8:I12" si="0">D8*C8*H8</f>
        <v>15284.160000000002</v>
      </c>
      <c r="J8" s="53">
        <f>[1]FIJO!J10</f>
        <v>8.4</v>
      </c>
      <c r="K8" s="49">
        <f t="shared" ref="K8:K12" si="1">J8*E8*G8*F8</f>
        <v>1209.6000000000001</v>
      </c>
      <c r="M8" s="23"/>
    </row>
    <row r="9" spans="2:14" customFormat="1" ht="14.25" customHeight="1" x14ac:dyDescent="0.25">
      <c r="B9" s="54" t="s">
        <v>9</v>
      </c>
      <c r="C9" s="27">
        <v>25</v>
      </c>
      <c r="D9" s="28">
        <v>6</v>
      </c>
      <c r="E9" s="28">
        <v>24</v>
      </c>
      <c r="F9" s="28">
        <v>3</v>
      </c>
      <c r="G9" s="28">
        <v>5</v>
      </c>
      <c r="H9" s="28">
        <f t="shared" ref="H9:H12" si="2">E9*F9</f>
        <v>72</v>
      </c>
      <c r="I9" s="40">
        <f t="shared" si="0"/>
        <v>10800</v>
      </c>
      <c r="J9" s="53">
        <f>[1]FIJO!J12</f>
        <v>25.2</v>
      </c>
      <c r="K9" s="49">
        <f t="shared" si="1"/>
        <v>9072</v>
      </c>
      <c r="M9" s="23"/>
    </row>
    <row r="10" spans="2:14" customFormat="1" ht="14.25" customHeight="1" x14ac:dyDescent="0.25">
      <c r="B10" s="54" t="s">
        <v>12</v>
      </c>
      <c r="C10" s="27">
        <v>4.8</v>
      </c>
      <c r="D10" s="28">
        <v>2</v>
      </c>
      <c r="E10" s="28">
        <v>24</v>
      </c>
      <c r="F10" s="28">
        <v>3</v>
      </c>
      <c r="G10" s="28">
        <v>2</v>
      </c>
      <c r="H10" s="28">
        <f t="shared" si="2"/>
        <v>72</v>
      </c>
      <c r="I10" s="40">
        <f t="shared" si="0"/>
        <v>691.19999999999993</v>
      </c>
      <c r="J10" s="53">
        <f>[1]FIJO!J15</f>
        <v>2.4</v>
      </c>
      <c r="K10" s="49">
        <f t="shared" si="1"/>
        <v>345.59999999999997</v>
      </c>
      <c r="M10" s="23"/>
    </row>
    <row r="11" spans="2:14" customFormat="1" ht="14.25" customHeight="1" x14ac:dyDescent="0.25">
      <c r="B11" s="54" t="s">
        <v>13</v>
      </c>
      <c r="C11" s="27">
        <v>4.8</v>
      </c>
      <c r="D11" s="28">
        <v>2</v>
      </c>
      <c r="E11" s="28">
        <v>24</v>
      </c>
      <c r="F11" s="28">
        <v>3</v>
      </c>
      <c r="G11" s="28">
        <v>5</v>
      </c>
      <c r="H11" s="28">
        <f t="shared" si="2"/>
        <v>72</v>
      </c>
      <c r="I11" s="40">
        <f t="shared" si="0"/>
        <v>691.19999999999993</v>
      </c>
      <c r="J11" s="53">
        <f>[1]FIJO!J16</f>
        <v>4.8</v>
      </c>
      <c r="K11" s="49">
        <f t="shared" si="1"/>
        <v>1728</v>
      </c>
      <c r="M11" s="23"/>
    </row>
    <row r="12" spans="2:14" customFormat="1" ht="14.25" customHeight="1" x14ac:dyDescent="0.25">
      <c r="B12" s="54" t="s">
        <v>53</v>
      </c>
      <c r="C12" s="27">
        <v>6.1</v>
      </c>
      <c r="D12" s="28">
        <v>6</v>
      </c>
      <c r="E12" s="28">
        <v>24</v>
      </c>
      <c r="F12" s="28">
        <v>3</v>
      </c>
      <c r="G12" s="28">
        <v>5</v>
      </c>
      <c r="H12" s="28">
        <f t="shared" si="2"/>
        <v>72</v>
      </c>
      <c r="I12" s="40">
        <f t="shared" si="0"/>
        <v>2635.2</v>
      </c>
      <c r="J12" s="53" t="e">
        <f>[1]FIJO!#REF!</f>
        <v>#REF!</v>
      </c>
      <c r="K12" s="49" t="e">
        <f t="shared" si="1"/>
        <v>#REF!</v>
      </c>
      <c r="M12" s="23"/>
    </row>
    <row r="13" spans="2:14" customFormat="1" ht="14.25" customHeight="1" thickBot="1" x14ac:dyDescent="0.3">
      <c r="B13" s="55" t="s">
        <v>0</v>
      </c>
      <c r="C13" s="56">
        <f>SUM(C7:C12)</f>
        <v>108.13</v>
      </c>
      <c r="D13" s="57"/>
      <c r="E13" s="58"/>
      <c r="F13" s="58"/>
      <c r="G13" s="58"/>
      <c r="H13" s="58"/>
      <c r="I13" s="59">
        <f>SUM(I7:I12)</f>
        <v>43947.359999999993</v>
      </c>
      <c r="K13" s="23" t="e">
        <f>SUM(K7:K12)</f>
        <v>#REF!</v>
      </c>
      <c r="M13" s="23"/>
      <c r="N13" s="52"/>
    </row>
    <row r="14" spans="2:14" customFormat="1" ht="14.25" customHeight="1" x14ac:dyDescent="0.25">
      <c r="B14" s="69" t="s">
        <v>22</v>
      </c>
      <c r="C14" s="70"/>
      <c r="D14" s="70"/>
      <c r="E14" s="70"/>
      <c r="F14" s="70"/>
      <c r="G14" s="70"/>
      <c r="H14" s="70"/>
      <c r="I14" s="71"/>
      <c r="J14" t="s">
        <v>47</v>
      </c>
      <c r="N14" s="52"/>
    </row>
    <row r="15" spans="2:14" customFormat="1" ht="14.25" customHeight="1" x14ac:dyDescent="0.25">
      <c r="B15" s="7" t="s">
        <v>6</v>
      </c>
      <c r="C15" s="27">
        <v>32.049999999999997</v>
      </c>
      <c r="D15" s="28">
        <v>6</v>
      </c>
      <c r="E15" s="28">
        <v>7</v>
      </c>
      <c r="F15" s="28">
        <v>1</v>
      </c>
      <c r="G15" s="28">
        <v>12</v>
      </c>
      <c r="H15" s="28">
        <f>E15*F15</f>
        <v>7</v>
      </c>
      <c r="I15" s="29">
        <f>C15*D15*H15</f>
        <v>1346.1</v>
      </c>
      <c r="M15" s="23"/>
      <c r="N15" s="52"/>
    </row>
    <row r="16" spans="2:14" customFormat="1" ht="14.25" customHeight="1" x14ac:dyDescent="0.25">
      <c r="B16" s="7" t="s">
        <v>7</v>
      </c>
      <c r="C16" s="27">
        <v>35.380000000000003</v>
      </c>
      <c r="D16" s="28">
        <v>3</v>
      </c>
      <c r="E16" s="28">
        <v>7</v>
      </c>
      <c r="F16" s="28">
        <v>1</v>
      </c>
      <c r="G16" s="28">
        <v>5</v>
      </c>
      <c r="H16" s="28">
        <f t="shared" ref="H16:H24" si="3">E16*F16</f>
        <v>7</v>
      </c>
      <c r="I16" s="29">
        <f t="shared" ref="I16:I24" si="4">C16*D16*H16</f>
        <v>742.98000000000013</v>
      </c>
      <c r="M16" s="23"/>
      <c r="N16" s="52"/>
    </row>
    <row r="17" spans="2:14" customFormat="1" ht="14.25" customHeight="1" x14ac:dyDescent="0.25">
      <c r="B17" s="7" t="s">
        <v>8</v>
      </c>
      <c r="C17" s="27">
        <v>65</v>
      </c>
      <c r="D17" s="28">
        <v>2</v>
      </c>
      <c r="E17" s="28">
        <v>7</v>
      </c>
      <c r="F17" s="28">
        <v>1</v>
      </c>
      <c r="G17" s="28">
        <v>5</v>
      </c>
      <c r="H17" s="28">
        <f t="shared" si="3"/>
        <v>7</v>
      </c>
      <c r="I17" s="29">
        <f t="shared" si="4"/>
        <v>910</v>
      </c>
      <c r="M17" s="23"/>
      <c r="N17" s="52"/>
    </row>
    <row r="18" spans="2:14" customFormat="1" ht="14.25" customHeight="1" x14ac:dyDescent="0.25">
      <c r="B18" s="7" t="s">
        <v>43</v>
      </c>
      <c r="C18" s="27">
        <v>25</v>
      </c>
      <c r="D18" s="28">
        <v>6</v>
      </c>
      <c r="E18" s="28">
        <v>7</v>
      </c>
      <c r="F18" s="28">
        <v>1</v>
      </c>
      <c r="G18" s="28">
        <v>5</v>
      </c>
      <c r="H18" s="28">
        <f t="shared" si="3"/>
        <v>7</v>
      </c>
      <c r="I18" s="29">
        <f t="shared" si="4"/>
        <v>1050</v>
      </c>
      <c r="M18" s="23"/>
      <c r="N18" s="52"/>
    </row>
    <row r="19" spans="2:14" customFormat="1" ht="14.25" customHeight="1" x14ac:dyDescent="0.25">
      <c r="B19" s="7" t="s">
        <v>44</v>
      </c>
      <c r="C19" s="27">
        <v>28</v>
      </c>
      <c r="D19" s="28">
        <v>6</v>
      </c>
      <c r="E19" s="28">
        <v>7</v>
      </c>
      <c r="F19" s="28">
        <v>1</v>
      </c>
      <c r="G19" s="28">
        <v>7</v>
      </c>
      <c r="H19" s="28">
        <f t="shared" si="3"/>
        <v>7</v>
      </c>
      <c r="I19" s="29">
        <f t="shared" si="4"/>
        <v>1176</v>
      </c>
      <c r="M19" s="23"/>
    </row>
    <row r="20" spans="2:14" customFormat="1" ht="14.25" customHeight="1" x14ac:dyDescent="0.25">
      <c r="B20" s="7" t="s">
        <v>10</v>
      </c>
      <c r="C20" s="27">
        <v>22</v>
      </c>
      <c r="D20" s="28">
        <v>6</v>
      </c>
      <c r="E20" s="28">
        <v>7</v>
      </c>
      <c r="F20" s="28">
        <v>1</v>
      </c>
      <c r="G20" s="28">
        <v>5</v>
      </c>
      <c r="H20" s="28">
        <f t="shared" si="3"/>
        <v>7</v>
      </c>
      <c r="I20" s="29">
        <f t="shared" si="4"/>
        <v>924</v>
      </c>
      <c r="M20" s="23"/>
    </row>
    <row r="21" spans="2:14" customFormat="1" ht="14.25" customHeight="1" x14ac:dyDescent="0.25">
      <c r="B21" s="7" t="s">
        <v>11</v>
      </c>
      <c r="C21" s="27">
        <v>19.25</v>
      </c>
      <c r="D21" s="28">
        <v>6</v>
      </c>
      <c r="E21" s="28">
        <v>7</v>
      </c>
      <c r="F21" s="28">
        <v>1</v>
      </c>
      <c r="G21" s="28">
        <v>5</v>
      </c>
      <c r="H21" s="28">
        <f t="shared" si="3"/>
        <v>7</v>
      </c>
      <c r="I21" s="29">
        <f t="shared" si="4"/>
        <v>808.5</v>
      </c>
      <c r="M21" s="23"/>
    </row>
    <row r="22" spans="2:14" customFormat="1" ht="14.25" customHeight="1" x14ac:dyDescent="0.25">
      <c r="B22" s="7" t="s">
        <v>12</v>
      </c>
      <c r="C22" s="27">
        <v>4.8</v>
      </c>
      <c r="D22" s="28">
        <v>2</v>
      </c>
      <c r="E22" s="28">
        <v>7</v>
      </c>
      <c r="F22" s="28">
        <v>1</v>
      </c>
      <c r="G22" s="28">
        <v>5</v>
      </c>
      <c r="H22" s="28">
        <f t="shared" si="3"/>
        <v>7</v>
      </c>
      <c r="I22" s="29">
        <f t="shared" si="4"/>
        <v>67.2</v>
      </c>
      <c r="M22" s="23"/>
    </row>
    <row r="23" spans="2:14" customFormat="1" ht="14.25" customHeight="1" x14ac:dyDescent="0.25">
      <c r="B23" s="7" t="s">
        <v>13</v>
      </c>
      <c r="C23" s="27">
        <v>4.8</v>
      </c>
      <c r="D23" s="28">
        <v>2</v>
      </c>
      <c r="E23" s="28">
        <v>7</v>
      </c>
      <c r="F23" s="28">
        <v>1</v>
      </c>
      <c r="G23" s="28">
        <v>12</v>
      </c>
      <c r="H23" s="28">
        <f t="shared" si="3"/>
        <v>7</v>
      </c>
      <c r="I23" s="29">
        <f t="shared" si="4"/>
        <v>67.2</v>
      </c>
      <c r="M23" s="23"/>
    </row>
    <row r="24" spans="2:14" customFormat="1" ht="14.25" customHeight="1" x14ac:dyDescent="0.25">
      <c r="B24" s="7" t="s">
        <v>53</v>
      </c>
      <c r="C24" s="27">
        <v>6.1</v>
      </c>
      <c r="D24" s="28">
        <v>6</v>
      </c>
      <c r="E24" s="28">
        <v>7</v>
      </c>
      <c r="F24" s="28">
        <v>1</v>
      </c>
      <c r="G24" s="28">
        <v>12</v>
      </c>
      <c r="H24" s="28">
        <f t="shared" si="3"/>
        <v>7</v>
      </c>
      <c r="I24" s="29">
        <f t="shared" si="4"/>
        <v>256.19999999999993</v>
      </c>
      <c r="M24" s="23"/>
    </row>
    <row r="25" spans="2:14" customFormat="1" ht="14.25" customHeight="1" thickBot="1" x14ac:dyDescent="0.3">
      <c r="B25" s="36" t="s">
        <v>0</v>
      </c>
      <c r="C25" s="37">
        <f>SUM(C15:C24)</f>
        <v>242.38000000000002</v>
      </c>
      <c r="D25" s="38"/>
      <c r="E25" s="60"/>
      <c r="F25" s="60"/>
      <c r="G25" s="60"/>
      <c r="H25" s="60"/>
      <c r="I25" s="61">
        <f>SUM(I15:I24)</f>
        <v>7348.1799999999994</v>
      </c>
      <c r="M25" s="23"/>
      <c r="N25" s="23"/>
    </row>
    <row r="26" spans="2:14" customFormat="1" ht="8.25" customHeight="1" thickBot="1" x14ac:dyDescent="0.3">
      <c r="B26" s="72"/>
      <c r="C26" s="73"/>
      <c r="D26" s="73"/>
      <c r="E26" s="73"/>
      <c r="F26" s="73"/>
      <c r="G26" s="73"/>
      <c r="H26" s="73"/>
      <c r="I26" s="74"/>
    </row>
    <row r="27" spans="2:14" customFormat="1" ht="13.8" thickBot="1" x14ac:dyDescent="0.3">
      <c r="B27" s="66" t="s">
        <v>29</v>
      </c>
      <c r="C27" s="67"/>
      <c r="D27" s="67"/>
      <c r="E27" s="67"/>
      <c r="F27" s="67"/>
      <c r="G27" s="67"/>
      <c r="H27" s="68"/>
      <c r="I27" s="30">
        <f>I25+I13</f>
        <v>51295.539999999994</v>
      </c>
    </row>
    <row r="28" spans="2:14" customFormat="1" ht="15" customHeight="1" thickBot="1" x14ac:dyDescent="0.3">
      <c r="B28" s="20"/>
      <c r="C28" s="20"/>
      <c r="D28" s="20"/>
      <c r="E28" s="20"/>
      <c r="F28" s="20"/>
      <c r="G28" s="20"/>
      <c r="H28" s="20"/>
      <c r="I28" s="31"/>
    </row>
    <row r="29" spans="2:14" customFormat="1" ht="27" customHeight="1" thickBot="1" x14ac:dyDescent="0.3">
      <c r="B29" s="11" t="s">
        <v>17</v>
      </c>
      <c r="C29" s="11" t="s">
        <v>32</v>
      </c>
      <c r="D29" s="11" t="s">
        <v>57</v>
      </c>
      <c r="E29" s="11" t="s">
        <v>46</v>
      </c>
      <c r="F29" s="11"/>
      <c r="G29" s="11"/>
      <c r="H29" s="11" t="s">
        <v>5</v>
      </c>
      <c r="I29" s="11" t="s">
        <v>28</v>
      </c>
    </row>
    <row r="30" spans="2:14" customFormat="1" ht="15" customHeight="1" x14ac:dyDescent="0.25">
      <c r="B30" s="62" t="s">
        <v>30</v>
      </c>
      <c r="C30" s="63">
        <v>30</v>
      </c>
      <c r="D30" s="64">
        <v>5</v>
      </c>
      <c r="E30" s="64">
        <v>3</v>
      </c>
      <c r="F30" s="64"/>
      <c r="G30" s="64"/>
      <c r="H30" s="64">
        <v>24</v>
      </c>
      <c r="I30" s="65">
        <f>H30*E30*D30*C30</f>
        <v>10800</v>
      </c>
      <c r="J30" s="45"/>
    </row>
    <row r="31" spans="2:14" customFormat="1" ht="15" customHeight="1" x14ac:dyDescent="0.25">
      <c r="B31" s="7" t="s">
        <v>31</v>
      </c>
      <c r="C31" s="46">
        <v>85</v>
      </c>
      <c r="D31" s="28">
        <v>12</v>
      </c>
      <c r="E31" s="28">
        <v>3</v>
      </c>
      <c r="F31" s="28"/>
      <c r="G31" s="28"/>
      <c r="H31" s="28">
        <v>7</v>
      </c>
      <c r="I31" s="40">
        <f>C31*D31*E31*H31</f>
        <v>21420</v>
      </c>
      <c r="J31" s="23"/>
    </row>
    <row r="32" spans="2:14" customFormat="1" ht="8.25" customHeight="1" thickBot="1" x14ac:dyDescent="0.3">
      <c r="B32" s="72"/>
      <c r="C32" s="73"/>
      <c r="D32" s="73"/>
      <c r="E32" s="73"/>
      <c r="F32" s="73"/>
      <c r="G32" s="73"/>
      <c r="H32" s="73"/>
      <c r="I32" s="74"/>
    </row>
    <row r="33" spans="2:13" customFormat="1" ht="15" customHeight="1" thickBot="1" x14ac:dyDescent="0.3">
      <c r="B33" s="66" t="s">
        <v>33</v>
      </c>
      <c r="C33" s="67"/>
      <c r="D33" s="67"/>
      <c r="E33" s="67"/>
      <c r="F33" s="67"/>
      <c r="G33" s="67"/>
      <c r="H33" s="68"/>
      <c r="I33" s="30">
        <f>SUM(I30:I31)</f>
        <v>32220</v>
      </c>
    </row>
    <row r="34" spans="2:13" customFormat="1" ht="15" customHeight="1" thickBot="1" x14ac:dyDescent="0.3">
      <c r="B34" s="16"/>
      <c r="C34" s="16"/>
      <c r="D34" s="16"/>
      <c r="E34" s="16"/>
      <c r="F34" s="16"/>
      <c r="G34" s="16"/>
      <c r="H34" s="16"/>
      <c r="I34" s="32"/>
    </row>
    <row r="35" spans="2:13" customFormat="1" ht="15" customHeight="1" thickBot="1" x14ac:dyDescent="0.3">
      <c r="B35" s="66" t="s">
        <v>64</v>
      </c>
      <c r="C35" s="67"/>
      <c r="D35" s="67"/>
      <c r="E35" s="67"/>
      <c r="F35" s="67"/>
      <c r="G35" s="67"/>
      <c r="H35" s="68"/>
      <c r="I35" s="30">
        <f>I33+I27</f>
        <v>83515.539999999994</v>
      </c>
      <c r="J35" s="25">
        <f>I35/36</f>
        <v>2319.8761111111107</v>
      </c>
      <c r="M35" s="25"/>
    </row>
    <row r="36" spans="2:13" customFormat="1" ht="15" customHeight="1" x14ac:dyDescent="0.25">
      <c r="B36" s="16"/>
      <c r="C36" s="16"/>
      <c r="D36" s="16"/>
      <c r="E36" s="16"/>
      <c r="F36" s="16"/>
      <c r="G36" s="16"/>
      <c r="H36" s="16"/>
      <c r="I36" s="32"/>
    </row>
    <row r="38" spans="2:13" x14ac:dyDescent="0.25">
      <c r="B38" s="2" t="s">
        <v>40</v>
      </c>
    </row>
    <row r="41" spans="2:13" x14ac:dyDescent="0.25">
      <c r="B41" s="41"/>
    </row>
  </sheetData>
  <mergeCells count="9">
    <mergeCell ref="B35:H35"/>
    <mergeCell ref="B14:I14"/>
    <mergeCell ref="B26:I26"/>
    <mergeCell ref="B27:H27"/>
    <mergeCell ref="B3:I3"/>
    <mergeCell ref="B4:I4"/>
    <mergeCell ref="B6:I6"/>
    <mergeCell ref="B32:I32"/>
    <mergeCell ref="B33:H33"/>
  </mergeCells>
  <pageMargins left="0.25" right="0.25" top="0.75" bottom="0.75" header="0.3" footer="0.3"/>
  <pageSetup paperSize="9" scale="76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9B9B56904BF949B5686BF4A38EDA2A" ma:contentTypeVersion="18" ma:contentTypeDescription="Crear nuevo documento." ma:contentTypeScope="" ma:versionID="c3da42502148a85e37f7a16c9b7249bb">
  <xsd:schema xmlns:xsd="http://www.w3.org/2001/XMLSchema" xmlns:xs="http://www.w3.org/2001/XMLSchema" xmlns:p="http://schemas.microsoft.com/office/2006/metadata/properties" xmlns:ns2="0cc523da-d425-4f99-a8e5-5c2e3b2a633d" xmlns:ns3="fe2c56db-766c-4c36-b3e5-267db87031a2" targetNamespace="http://schemas.microsoft.com/office/2006/metadata/properties" ma:root="true" ma:fieldsID="f114addfcad354de51494ec3b925f419" ns2:_="" ns3:_="">
    <xsd:import namespace="0cc523da-d425-4f99-a8e5-5c2e3b2a633d"/>
    <xsd:import namespace="fe2c56db-766c-4c36-b3e5-267db87031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523da-d425-4f99-a8e5-5c2e3b2a6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b152b31-2f70-47a2-955d-47e10eaa1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56db-766c-4c36-b3e5-267db87031a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a09c49-242a-4d4c-82d1-3bbd2dc8038b}" ma:internalName="TaxCatchAll" ma:showField="CatchAllData" ma:web="fe2c56db-766c-4c36-b3e5-267db8703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2c56db-766c-4c36-b3e5-267db87031a2" xsi:nil="true"/>
    <lcf76f155ced4ddcb4097134ff3c332f xmlns="0cc523da-d425-4f99-a8e5-5c2e3b2a633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9D193F-E068-4222-84B6-B3E9F4006E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c523da-d425-4f99-a8e5-5c2e3b2a633d"/>
    <ds:schemaRef ds:uri="fe2c56db-766c-4c36-b3e5-267db8703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BC0FAF-BBAA-46F6-BE9C-EF3E0F5DB732}">
  <ds:schemaRefs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fe2c56db-766c-4c36-b3e5-267db87031a2"/>
    <ds:schemaRef ds:uri="0cc523da-d425-4f99-a8e5-5c2e3b2a633d"/>
  </ds:schemaRefs>
</ds:datastoreItem>
</file>

<file path=customXml/itemProps3.xml><?xml version="1.0" encoding="utf-8"?>
<ds:datastoreItem xmlns:ds="http://schemas.openxmlformats.org/officeDocument/2006/customXml" ds:itemID="{5AB26C59-B310-4B08-9982-99DF1EAF35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RESUMEN CTTE1176 </vt:lpstr>
      <vt:lpstr>FIJO</vt:lpstr>
      <vt:lpstr>EVENTUAL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01_V0203E5550747_B Lista ricambi Revisione A 100.01_SCREW CONVEYOR_747.14.xls</dc:title>
  <dc:creator>af</dc:creator>
  <cp:lastModifiedBy>David Robador Treceño</cp:lastModifiedBy>
  <cp:lastPrinted>2025-09-30T16:12:54Z</cp:lastPrinted>
  <dcterms:created xsi:type="dcterms:W3CDTF">2017-07-20T15:30:24Z</dcterms:created>
  <dcterms:modified xsi:type="dcterms:W3CDTF">2026-03-12T15:36:05Z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0x010100C69B9B56904BF949B5686BF4A38EDA2A</vt:lpwstr>
  </property>
  <property fmtid="{D5CDD505-2E9C-101B-9397-08002B2CF9AE}" pid="3" name="AuthorIds_UIVersion_4608">
    <vt:lpwstr>1417</vt:lpwstr>
  </property>
  <property fmtid="{D5CDD505-2E9C-101B-9397-08002B2CF9AE}" pid="4" name="MediaServiceImageTags">
    <vt:lpwstr/>
  </property>
</Properties>
</file>