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mirabet-my.sharepoint.com/personal/pep_mirabet_onmicrosoft_com/Documents/Nuria/Nuria 2025/PROJECTE COMPRESSOR GA250/Definitiu/"/>
    </mc:Choice>
  </mc:AlternateContent>
  <xr:revisionPtr revIDLastSave="8" documentId="8_{7425AE53-019B-4A4E-A479-BF80F0E35C8C}" xr6:coauthVersionLast="47" xr6:coauthVersionMax="47" xr10:uidLastSave="{67A3A262-7EB5-49FB-B6BA-5E3CAFFB3BEB}"/>
  <bookViews>
    <workbookView xWindow="-120" yWindow="-120" windowWidth="38640" windowHeight="21240" activeTab="1" xr2:uid="{00000000-000D-0000-FFFF-FFFF00000000}"/>
  </bookViews>
  <sheets>
    <sheet name="les creus PROJEC (2025)" sheetId="17" r:id="rId1"/>
    <sheet name="pressupost PLEC" sheetId="15" r:id="rId2"/>
  </sheets>
  <definedNames>
    <definedName name="_xlnm.Print_Area" localSheetId="0">'les creus PROJEC (2025)'!$A$2:$F$252</definedName>
    <definedName name="_xlnm.Print_Area" localSheetId="1">'pressupost PLEC'!$A$2:$F$78</definedName>
    <definedName name="_xlnm.Print_Titles" localSheetId="1">'pressupost PLEC'!$1:$5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1" i="17" l="1"/>
  <c r="D240" i="17"/>
  <c r="D239" i="17"/>
  <c r="D238" i="17"/>
  <c r="F230" i="17"/>
  <c r="F232" i="17" s="1"/>
  <c r="F220" i="17"/>
  <c r="F219" i="17"/>
  <c r="F218" i="17"/>
  <c r="F216" i="17"/>
  <c r="F214" i="17"/>
  <c r="F212" i="17"/>
  <c r="F206" i="17"/>
  <c r="F204" i="17"/>
  <c r="F202" i="17"/>
  <c r="B200" i="17"/>
  <c r="F200" i="17" s="1"/>
  <c r="F198" i="17"/>
  <c r="F190" i="17"/>
  <c r="F183" i="17"/>
  <c r="F181" i="17"/>
  <c r="F179" i="17"/>
  <c r="F177" i="17"/>
  <c r="F175" i="17"/>
  <c r="F173" i="17"/>
  <c r="F171" i="17"/>
  <c r="F163" i="17"/>
  <c r="B155" i="17"/>
  <c r="F149" i="17"/>
  <c r="F147" i="17"/>
  <c r="F132" i="17"/>
  <c r="F130" i="17"/>
  <c r="F128" i="17"/>
  <c r="F126" i="17"/>
  <c r="F125" i="17"/>
  <c r="F124" i="17"/>
  <c r="F116" i="17"/>
  <c r="F115" i="17"/>
  <c r="F114" i="17"/>
  <c r="F113" i="17"/>
  <c r="F112" i="17"/>
  <c r="F111" i="17"/>
  <c r="F110" i="17"/>
  <c r="F109" i="17"/>
  <c r="F108" i="17"/>
  <c r="F107" i="17"/>
  <c r="F106" i="17"/>
  <c r="F105" i="17"/>
  <c r="F104" i="17"/>
  <c r="F103" i="17"/>
  <c r="F102" i="17"/>
  <c r="F101" i="17"/>
  <c r="F100" i="17"/>
  <c r="F99" i="17"/>
  <c r="F98" i="17"/>
  <c r="F97" i="17"/>
  <c r="F96" i="17"/>
  <c r="F81" i="17"/>
  <c r="F78" i="17"/>
  <c r="F83" i="17" s="1"/>
  <c r="F71" i="17"/>
  <c r="F69" i="17"/>
  <c r="B67" i="17"/>
  <c r="F67" i="17" s="1"/>
  <c r="F62" i="17"/>
  <c r="F61" i="17"/>
  <c r="F60" i="17"/>
  <c r="F59" i="17"/>
  <c r="F53" i="17"/>
  <c r="F51" i="17"/>
  <c r="F49" i="17"/>
  <c r="F43" i="17"/>
  <c r="F41" i="17"/>
  <c r="F39" i="17"/>
  <c r="F38" i="17"/>
  <c r="F37" i="17"/>
  <c r="F36" i="17"/>
  <c r="F35" i="17"/>
  <c r="F29" i="17"/>
  <c r="F27" i="17"/>
  <c r="F25" i="17"/>
  <c r="E17" i="17"/>
  <c r="F17" i="17" s="1"/>
  <c r="F15" i="17"/>
  <c r="F13" i="17"/>
  <c r="F11" i="17"/>
  <c r="F151" i="17" l="1"/>
  <c r="F222" i="17"/>
  <c r="F134" i="17"/>
  <c r="F63" i="17"/>
  <c r="F31" i="17"/>
  <c r="F74" i="17"/>
  <c r="F55" i="17"/>
  <c r="B196" i="17"/>
  <c r="F119" i="17"/>
  <c r="F155" i="17"/>
  <c r="F241" i="17"/>
  <c r="F136" i="17" l="1"/>
  <c r="F192" i="17"/>
  <c r="F196" i="17"/>
  <c r="F85" i="17"/>
  <c r="F239" i="17" l="1"/>
  <c r="F238" i="17"/>
  <c r="F208" i="17"/>
  <c r="F224" i="17" l="1"/>
  <c r="F240" i="17" l="1"/>
  <c r="F243" i="17" l="1"/>
  <c r="F246" i="17" l="1"/>
  <c r="F245" i="17"/>
  <c r="F248" i="17" s="1"/>
  <c r="F250" i="17" l="1"/>
  <c r="F252" i="17" s="1"/>
  <c r="C90" i="15" l="1"/>
  <c r="A90" i="15"/>
  <c r="F42" i="15"/>
  <c r="F40" i="15"/>
  <c r="F38" i="15"/>
  <c r="F36" i="15"/>
  <c r="F34" i="15"/>
  <c r="F32" i="15"/>
  <c r="F66" i="15"/>
  <c r="F65" i="15"/>
  <c r="F64" i="15"/>
  <c r="F63" i="15"/>
  <c r="F62" i="15"/>
  <c r="F60" i="15"/>
  <c r="F59" i="15"/>
  <c r="F58" i="15"/>
  <c r="F57" i="15"/>
  <c r="F55" i="15"/>
  <c r="F53" i="15"/>
  <c r="F52" i="15"/>
  <c r="F51" i="15"/>
  <c r="F50" i="15"/>
  <c r="F49" i="15"/>
  <c r="F48" i="15"/>
  <c r="F45" i="15" l="1"/>
  <c r="F29" i="15"/>
  <c r="C82" i="15" l="1"/>
  <c r="C83" i="15"/>
  <c r="C84" i="15"/>
  <c r="C85" i="15"/>
  <c r="C86" i="15"/>
  <c r="C87" i="15"/>
  <c r="F87" i="15"/>
  <c r="C88" i="15"/>
  <c r="C89" i="15"/>
  <c r="A89" i="15"/>
  <c r="A88" i="15"/>
  <c r="A87" i="15"/>
  <c r="A86" i="15"/>
  <c r="A85" i="15"/>
  <c r="A84" i="15"/>
  <c r="A83" i="15"/>
  <c r="A82" i="15"/>
  <c r="F74" i="15"/>
  <c r="D14" i="15"/>
  <c r="F14" i="15" s="1"/>
  <c r="F7" i="15"/>
  <c r="F6" i="15" s="1"/>
  <c r="D20" i="15"/>
  <c r="F20" i="15" s="1"/>
  <c r="D22" i="15"/>
  <c r="F22" i="15" s="1"/>
  <c r="F77" i="15"/>
  <c r="F76" i="15" s="1"/>
  <c r="F90" i="15" s="1"/>
  <c r="F73" i="15"/>
  <c r="F70" i="15"/>
  <c r="F69" i="15"/>
  <c r="F86" i="15"/>
  <c r="F26" i="15"/>
  <c r="D24" i="15"/>
  <c r="F24" i="15" s="1"/>
  <c r="F16" i="15"/>
  <c r="F19" i="15" l="1"/>
  <c r="F85" i="15" s="1"/>
  <c r="F10" i="15"/>
  <c r="F83" i="15" s="1"/>
  <c r="F13" i="15"/>
  <c r="F84" i="15" s="1"/>
  <c r="F72" i="15"/>
  <c r="F89" i="15" s="1"/>
  <c r="F68" i="15"/>
  <c r="F88" i="15" s="1"/>
  <c r="F82" i="15"/>
  <c r="F92" i="15" l="1"/>
  <c r="F94" i="15" s="1"/>
  <c r="F96" i="15" s="1"/>
</calcChain>
</file>

<file path=xl/sharedStrings.xml><?xml version="1.0" encoding="utf-8"?>
<sst xmlns="http://schemas.openxmlformats.org/spreadsheetml/2006/main" count="436" uniqueCount="283">
  <si>
    <t>ut</t>
  </si>
  <si>
    <t>Codi</t>
  </si>
  <si>
    <t>Ut</t>
  </si>
  <si>
    <t>Resum</t>
  </si>
  <si>
    <t>Quant.</t>
  </si>
  <si>
    <t>Preu</t>
  </si>
  <si>
    <t>Import</t>
  </si>
  <si>
    <t>MOVIMENT DE TERRES</t>
  </si>
  <si>
    <t>m3</t>
  </si>
  <si>
    <t>TRANSPORT DE TERRES CAMIÓ</t>
  </si>
  <si>
    <t>ml</t>
  </si>
  <si>
    <t>TREBALLS DE PALETA</t>
  </si>
  <si>
    <t>m2</t>
  </si>
  <si>
    <t>ASSAJOS DE QUALITAT</t>
  </si>
  <si>
    <t>Realització dels diferents assajos dels materials (formigó, acer, etc.), assajos de compactació i proves d'obra acabada segons CTE.</t>
  </si>
  <si>
    <t>TREBALLS PREVIS</t>
  </si>
  <si>
    <t>SEGURETAT I SALUT</t>
  </si>
  <si>
    <t>Mesures de seguretat i salut pel compliment del RD 1627/97 de 24 d'octubre sobre les imposicions mínimes de seguretat i salut a les obres de construcció. Inclou elaboració del pla de seguretat i xarxa de seguretat per fer els treballs de coberta.</t>
  </si>
  <si>
    <t>EXCAVACIÓ A CEL OBERT T/DUR</t>
  </si>
  <si>
    <t>Transport de terres a l'abocador amb camió, carregat a màquina, la mateixa que excava.</t>
  </si>
  <si>
    <t>Subministrament i muntatge de remats amb xapa conformada d'acer prelacat de 0'6 mm. de gruix, i 500mm de desenvolupament, col·locat amb fixacions mecàniques galvanitzades.</t>
  </si>
  <si>
    <t>Grua per càrrega i descàrrega del material a coberta.</t>
  </si>
  <si>
    <t>COBERTA PANELL SANDVITX 30MM</t>
  </si>
  <si>
    <t>Subministrament i col·locació de cobert amb panell de 30mm format amb tapeta de doble làmina d'acer prelacat i aïllament interior de resines de poliuterà de 30mm de gruix i 40kg/m3 de desnitat. Panell fixat sobre estructura existent a càrre del client. Color Gris Pissarra.</t>
  </si>
  <si>
    <t>FAÇANA PANELL 35</t>
  </si>
  <si>
    <t>REMATS COBERTA</t>
  </si>
  <si>
    <t>REMATS FAÇANA CANTONADA / SUPERIOR I INFERIOR</t>
  </si>
  <si>
    <t/>
  </si>
  <si>
    <t xml:space="preserve">ut   </t>
  </si>
  <si>
    <t>ELECTRICITAT</t>
  </si>
  <si>
    <t>VARIS</t>
  </si>
  <si>
    <t>PINTURA</t>
  </si>
  <si>
    <t>pintura del formigó exterior</t>
  </si>
  <si>
    <t>Paret de bloc foradat de 20x20x40 cm. H&lt;3m, de color MARRÓ, aferrat amb morter M-7.5 per anar vist, emplenat amb formigó i armadura d'acert.</t>
  </si>
  <si>
    <t>LAMPISTERIA</t>
  </si>
  <si>
    <t>MARCS VENTILACIÓ</t>
  </si>
  <si>
    <t>1.1</t>
  </si>
  <si>
    <t>1.2</t>
  </si>
  <si>
    <t>2.1</t>
  </si>
  <si>
    <t>3.1</t>
  </si>
  <si>
    <t>4.4</t>
  </si>
  <si>
    <t>5.1</t>
  </si>
  <si>
    <t>6.1</t>
  </si>
  <si>
    <t>6.2</t>
  </si>
  <si>
    <t>6.3</t>
  </si>
  <si>
    <t>6.4</t>
  </si>
  <si>
    <t>6.7</t>
  </si>
  <si>
    <t>6.9</t>
  </si>
  <si>
    <t>6.10</t>
  </si>
  <si>
    <t>8.1</t>
  </si>
  <si>
    <t>RESUM DEL PRESSUPOST</t>
  </si>
  <si>
    <t>Desmuntatge de la edificació tipus "contenidor metàlic" existent. Trasllat fins al aparcament de Queralbs</t>
  </si>
  <si>
    <t>Desmuntatge del compressor existent, reixes, etc.. i trasllat fins al aparcament de Queralbs</t>
  </si>
  <si>
    <t>MUNTATGE NOU COMPRESSOR GA250</t>
  </si>
  <si>
    <t>MAQUINÀRIA ELEVACIÓ</t>
  </si>
  <si>
    <t>Subministre i colocació d'un tap per la refrigeració de l'aigua de l'actual compressor, així com la sortida de l'aigua, a arqueta existents dins la sala (edifici)</t>
  </si>
  <si>
    <t>Conexionat de la sortida de l'aire del compressor fins tub de sortida d'aire cap a pistes (arqueta dins edifici existent) amb tubs i vàlvula manual lliurats per FGC que caldrà collar o soldar segons el cas, i posterior pintat.</t>
  </si>
  <si>
    <t>Excavació a cel obert en terrenys dur i part de formigó existent, a màquina. Partida a regularitzar.</t>
  </si>
  <si>
    <t>PA</t>
  </si>
  <si>
    <t>Descàrrega del compressor, reixes, cuadres, etc.. del camió de transport de Technoalpin, trasllat a la plataforma del cremallera, transport fins a Núria, descàrrega i trasllat fins a la seva ubicació (llosa de formigó darrera l'edifici de màquines de Núria). i trasllat fins al aparcament de Queralbs</t>
  </si>
  <si>
    <t>Transport amb la plataforma del cremallera</t>
  </si>
  <si>
    <t>IVA (21%)</t>
  </si>
  <si>
    <t>PRESSUPOST EXECUCIÓ CONTRACTE</t>
  </si>
  <si>
    <t>TOTAL PRESSUPOST EXECUCIÓ CONTRACTE (AMB IVA)</t>
  </si>
  <si>
    <t>INSTAL·LACIONS EXISTENTS</t>
  </si>
  <si>
    <t>EXISTENT: Retirar armari de maniobra del compressor existent (esquerra). Treure el lateral i muntar-lo al armari de potència (dret)</t>
  </si>
  <si>
    <t>ut.</t>
  </si>
  <si>
    <t>QGBT Potència: Retirar provisionalment mentre dura l'obra el quadre de potència (dreta)</t>
  </si>
  <si>
    <t>1.3</t>
  </si>
  <si>
    <t>Retirar els cables de l'armari actual de potència fins al compressor i protegir-los i emmagatzemar-los mentre dura l'obra.</t>
  </si>
  <si>
    <t>1.4</t>
  </si>
  <si>
    <t>Retirar els cables de entrada del QGBT TRAFO de l'armari actual de potència i protegir-los i emmagatzemar-los mentre dura l'obra.</t>
  </si>
  <si>
    <t>1.5</t>
  </si>
  <si>
    <t>QGBT Potència: Instal·lar el quadre de potència retirat a la seva ubicació, i connexionat dels cables del QGBT del trafo al quadre de potència (dreta), i els cables fins al compressor, cap al nou armari de fusibles (punt 2.1)</t>
  </si>
  <si>
    <t>1.6</t>
  </si>
  <si>
    <t>Retirar el calefactor i rehubicar a la sala (edifici obra). Connexionat del mateix</t>
  </si>
  <si>
    <t>QGBT</t>
  </si>
  <si>
    <t>Subministrament, transport, connexionat i muntatge d'un armari metàl·lic d'abonat C.B.T amb un interruptor de tall en càrrega de 600A. Subministre i instal·lació de 2 jocs de fusibles de 400A per a 2 sortides de 145kW/Ut</t>
  </si>
  <si>
    <t>INTERCONNEXIONS BT</t>
  </si>
  <si>
    <t>Interconnexió de línies de B.T.del Armari Fusibles C.B.T (sortida 1) a Compressor (entrada 1) amb cable amb conductor de coure segons norma UNE-21022, aïllament de polietilè reticulat, coberta de poliolefina, 0,6 kV, de 3(1x1x240) mm2 Cu, segons norma UNE, incloent subministrament, transport, estesa, instal·lació, safates i grapat, terminacions, connexionat i petit material accessori, elements de senyalització i proves, segons plànols i especificacions del projecte.</t>
  </si>
  <si>
    <t>m</t>
  </si>
  <si>
    <t>3.2</t>
  </si>
  <si>
    <t>Interconnexió de línies de B.T.del Armari Fusibles C.B.T (sortida 2) a Compressor (entrada 2) amb cable amb conductor de coure segons norma UNE-21022, aïllament de polietilè reticulat, coberta de poliolefina, 0,6 kV, de 3(1x1x240) mm2 Cu, segons norma UNE, incloent subministrament, transport, estesa, instal·lació, safates i grapat, terminacions, connexionat i petit material accessori, elements de senyalització i proves, segons plànols i especificacions del projecte.</t>
  </si>
  <si>
    <t>Safata metàl·lica de dimensions 65x100mm amb grau de protecció IP4X, per pas de cables elèctrics, incloent tapa de tanca i ressort i p/p d'accessoris (separadors, unions, suports). Completament instal·lada.</t>
  </si>
  <si>
    <t xml:space="preserve">Interconnexions dels equips amb la xarxa de posta a terra, inclou petit material i proves, totalment en servei. </t>
  </si>
  <si>
    <t>4.</t>
  </si>
  <si>
    <t>4.1</t>
  </si>
  <si>
    <t>Subminstre i instal·lació de caixa de mecanismes , lluminàries necessàries (2 Ut noves, i desmuntatge de les existents abans de retirar el compressor existent) per a la il·luminació de la sala així com il·luminació d'emergència (desmuntatge de l'existent abans de retirar el compressor existent) totalment cablejat i connexió</t>
  </si>
  <si>
    <t>4.2</t>
  </si>
  <si>
    <t>Subminstre i instal·lació de caixa de mecanismes, cablejat, tub de protecció per al subministrament elètric de 3 reixes de ventilació mootoritzades, a menys de 10 m del quadre, totalment cablejat i connexionades.</t>
  </si>
  <si>
    <t>4.3</t>
  </si>
  <si>
    <t>Partida alçada de proteccions i cablejat per a altres elements</t>
  </si>
  <si>
    <t>Tramitació de la legalització, models ELEC, butlletí, sense incloure el Projecte de legalització de totes les instal·lacions afectades per el projecte, incloent el pagament de taxes a organismes oficials.</t>
  </si>
  <si>
    <t>Proves de resistència dels terres, tensions de pas i contacte, proves dels cables segons norma Fecsa.</t>
  </si>
  <si>
    <t>PRESSUPOST PER A LA FABRICACIÓ, SUBMINISTRAMENT I MUNTATGE A OBRA D'UN COMPRESSOR GA250 A LA SALA DE MÀQUINES D'INNIVACIÓ DE LA VALL DE NÚRIA</t>
  </si>
  <si>
    <t xml:space="preserve">Subministrament  i  col·locació  de  façana  amb panel de 35mm de perfileria oculta. Panell Façana de doble làmina d'acer prelacat (0.5/0.5) i aïllament interior de resines de poliuterà de 35 mm de gruix i 40 Kg/m3 de desnitat. Color imitaicó fusta/blanc. </t>
  </si>
  <si>
    <t>ESTRUCTURA METÀL.LICA TANCAMENTS I COBERTA</t>
  </si>
  <si>
    <t>Fonaments i riostres de formigó armat HA-25/B/20/IIa, amb armadura d'acer corrugat B-500-S, amb una quantia de 23,50 Kg/m3., sense encofrar. Inclou col.locació de platines metàl.liques i posterior massissat amb moreter sense retracció. Els excedents de formigó per excés d'excavació estan inclosos.</t>
  </si>
  <si>
    <t xml:space="preserve">Marc metàl·lic per a insertar REIXES. Mida 1910 X 870 mm
- 2 reixes sostre
- 1 reixa paret lateral </t>
  </si>
  <si>
    <t>Conjunt d'ajuts d'obra civil per deixar les instal·lacions  completament acabades, incloent:
Obertura i tapat de regates.
Obertura de forats en paraments.
Fixació de suports.
Construcció de bancades.
Col·locació i rebut de caixes per a elements encastats.
Descàrrega i elevació de materials
Segellat de forats i buits de pas d'instal·lacions.
Suportació lluminària, elements lampisteria i CI
En general, tot allò necessari per al muntatge de la instal·lació.</t>
  </si>
  <si>
    <t>9.1</t>
  </si>
  <si>
    <t>8.2</t>
  </si>
  <si>
    <t>6.8</t>
  </si>
  <si>
    <t>FONAMENTS DE FORMIGÓ ARMAT (SOLERA DE 20cm I 3 SABATES DE 60x60x50cm)</t>
  </si>
  <si>
    <t>PARET DE BLOC DE 20x20x40 CM. (30cm d'alçada)</t>
  </si>
  <si>
    <t>Fabricació a taller de 3 pilars HEB200 d'alçada segons plànols adjunts, soldats a platines d'ancoratge embegudes a solera; jàssera IPN260 sobre pilars i UPN260 collada a paret d'edifici existent; bigues IPN200 embrotxalades a ànima de jàsseres. Soldadura dels elements, soldadors homologats (norma UNE-EN-9606-1). Muntatge a obra. Inclou elements d'anclatge i ferreteria, transport dels elements ofertats fins a Ribes. Acabat d'imprimació i posterior ignifugat R30.</t>
  </si>
  <si>
    <t>6.5</t>
  </si>
  <si>
    <t>6.6</t>
  </si>
  <si>
    <t>Nota. Façana sud i oest han de ser desmuntables</t>
  </si>
  <si>
    <t>5.2</t>
  </si>
  <si>
    <t>5.3</t>
  </si>
  <si>
    <t>5.4</t>
  </si>
  <si>
    <t>5.5</t>
  </si>
  <si>
    <t>5.6</t>
  </si>
  <si>
    <t>5.7</t>
  </si>
  <si>
    <t>6.11</t>
  </si>
  <si>
    <t>6.12</t>
  </si>
  <si>
    <t>6.13</t>
  </si>
  <si>
    <t>6.14</t>
  </si>
  <si>
    <t>7.1</t>
  </si>
  <si>
    <t>7.2</t>
  </si>
  <si>
    <t>PRESSUPOST PISTA LES CREUS</t>
  </si>
  <si>
    <t xml:space="preserve">CAPÍTOL 1: PISTA </t>
  </si>
  <si>
    <t>Qtat</t>
  </si>
  <si>
    <t>Unid.</t>
  </si>
  <si>
    <t>Descripció</t>
  </si>
  <si>
    <t>TREBALLS PREVIS I DEMOLICIONS</t>
  </si>
  <si>
    <t>P.A.</t>
  </si>
  <si>
    <t>Recepció, descàrrega, inventari, controls i emmagatzement de tota maquinària, eines, instal·lacions per a l'obra, des de la descàrrega a Queralbs fins a la zona de muntatge</t>
  </si>
  <si>
    <t>Transport entre Querals i Núria amb la plataforma del tren cremallera del material i maquinària (segons certificació). Caldrà fer una correcta planificació que s'haurà de lliurar abans de cada transport, i omplir les plataformes. No es certificaran transports de dimensions menors de 2x1m</t>
  </si>
  <si>
    <t>Esbrossada i tala d'arbres (50 unitats superiors a 20cm, els inferiors s'han de retirar però no compten com a tala, si esbrossada, inclos en el preu genèric d'aquest punt), en zones boscoses en qualsevol tipus de terreny, definides als plànols, mesurat sobre perfil, inclosa càrrega i transport a l'abocador o aplec, inclòs cànon d'abocament i manteniment de l'abocador. Els més grossos s'utilitzaran per al punt 1.4 "construcció de mur".</t>
  </si>
  <si>
    <t>Subministre i construcció de mur d'estructura metàl·lica complementant-se amb els arbres talats, entre el PK 140 i PK180, d'alçada variable (1 M) que es posaran a mode de barrera per tal que les terres de terraplé frenin al punt previst i facin de semi-mur. Es farà un camí pla a la base (1m), i la construcció serà d'estructures metàl·liques de 2,3 x 2,3 m descrites en la memòria. Els troncs seran dels tallats de la pròpia pista. Es faran uns 47m. En el replanteig es decidiran els punts on es construeixen els murs.</t>
  </si>
  <si>
    <r>
      <t xml:space="preserve">- </t>
    </r>
    <r>
      <rPr>
        <sz val="11"/>
        <color theme="1"/>
        <rFont val="Swis721 Lt BT"/>
        <family val="2"/>
      </rPr>
      <t xml:space="preserve">un marc metàl·lic de tub d’acer dSHS 80x80x5 mm, amb una creu en diagonal del mateix material, i del centre del marc, surt una barra per fixar l’estructura al terra. </t>
    </r>
  </si>
  <si>
    <r>
      <rPr>
        <sz val="7"/>
        <color theme="1"/>
        <rFont val="Times New Roman"/>
        <family val="1"/>
      </rPr>
      <t xml:space="preserve">- </t>
    </r>
    <r>
      <rPr>
        <sz val="11"/>
        <color theme="1"/>
        <rFont val="Swis721 Lt BT"/>
        <family val="2"/>
      </rPr>
      <t>Envoltant el marc hi ha una malla de triple torsió 8x10-16,</t>
    </r>
  </si>
  <si>
    <r>
      <t>- p</t>
    </r>
    <r>
      <rPr>
        <sz val="11"/>
        <color theme="1"/>
        <rFont val="Swis721 Lt BT"/>
        <family val="2"/>
      </rPr>
      <t>er la part superior i inferior una cableta d’acer de 7x19 de diàmetre 8 mm.</t>
    </r>
  </si>
  <si>
    <t>- en els 2 laterals es solda uns rodons d’acer de 20mm de diàmetre per falcar els troncs dels arbres a l’estructura, fent 5 “pisos”</t>
  </si>
  <si>
    <t>- fixació de l’estructura al terra: Obra de perforar el terra per encabir 3 barres d’acer GEWI de diàmetre 25 mm, envoltades amb formigó injectat. 2 als laterals i 1 al traversser que surt del centre de l'estructura, amb un diàmetre de 75mm, i mínim 3m de profunditat.</t>
  </si>
  <si>
    <t>- La totalitat dels elements es pintaràn en calent de color verd fosc. Imprimació i 2 capes.</t>
  </si>
  <si>
    <t>Construcció de mur amb els arbres talats, entre el PK 120 i PK200 (on indiqui la,propietat), de 2m de llargada i 1 m d'alçada que es posaran a mode de barrera per tal que les terres de terraplé frenin al punt previst i facin de semi-mur. Es farà un camí pla a la base, i la construcció serà dels troncs paral·lels a la pista (de uns 5m). Es faran uns 15m de 4 pisos. Els primers 30cm des dels troncs s'ompliran de rocs de la pròpia pista. Es falcaràn amb 2 bigues de ferro clavades directament a terra (profunditat 2m, sobresortint 1m), cada 1,4 metres. En el replanteig es decidiran els punts on es construeixen els murs.</t>
  </si>
  <si>
    <t>Trituració de branques i esparciment per els talussos de la pista o en indrents de la Vall de Núria  a distància màxima de 500m (Ut arbre)</t>
  </si>
  <si>
    <t>1.7</t>
  </si>
  <si>
    <t>Transport a l'abocador o aplec (al capdemunt de la pista Finestrelles) de la resta d'arbres de la tala</t>
  </si>
  <si>
    <t>Subtotal treballs previs i demolicions</t>
  </si>
  <si>
    <r>
      <t>m</t>
    </r>
    <r>
      <rPr>
        <vertAlign val="superscript"/>
        <sz val="11"/>
        <rFont val="Swis721 BT"/>
        <family val="2"/>
      </rPr>
      <t>3</t>
    </r>
  </si>
  <si>
    <t>Excavació de terreny no classificat en zones de desmunt, amb mitjans mecànics, incloses parts proporcionals de voladura en roca, amb càrrega i transport a l'abocador o lloc d'ús, inclòs cànon d'abocament i manteniment de l'abocador. A l'inici dels treballs cal retirar la gleva de la zona a excavar i ordenar-la per la posterior colocació. rodoniran els caps del talús en tota la llongitud de la pista. En el preu està inclòs la retirada, emmagatzematge i posterior colocació</t>
  </si>
  <si>
    <t>2.2</t>
  </si>
  <si>
    <r>
      <t xml:space="preserve">Terraplenat o pedraplenat amb sòl procedent de la pròpia obra, transports fins al punt on requereixi els moviments de terra, estesa i compactació segons condicions del Plec de Prescripcions Tècniques, mesurat sobre perfil teòric. A l'inici dels treballs cal retirar la gleva de la zona a excavar i ordenar-la per la posterior colocació. En el preu està inclòs la retirada, emmagatzematge i posterior colocació </t>
    </r>
    <r>
      <rPr>
        <i/>
        <sz val="11"/>
        <rFont val="Swis721 BT"/>
        <family val="2"/>
      </rPr>
      <t xml:space="preserve">(NOTA: La zona on després del moviment de terres es faci la rasa per a la innivació artificial (2m amplada), es compactarà al 95% PM amb mitjans mecànics) </t>
    </r>
  </si>
  <si>
    <t>2.4</t>
  </si>
  <si>
    <t>Ampliació i millora de l'entrada a la pista de La Pala donats els moviments a la pista de les Creus. Partida alçada a justificar d'hores de maquinària tipus retro giratoria, pel desmuntatge de talús costat dret baixant i recol·locació de les terres i reperfilatge de la pista. (veure plànol indicatiu). NOTA: S'haurà d'ofertar el preu indicat en aquest pressupost i es certificarà amb albarans signats segons els preus de la taula de maquinària</t>
  </si>
  <si>
    <t>2.5</t>
  </si>
  <si>
    <t>Ampliació del camí de les creus des de l'encreuament amb la pista Soleia fins a l'Alberg. Partida alçada a justificar d'hores de maquinària tipus retro giratoria i camió, pel desmuntatge de talús costat esquerra baixant i recolocació de les terres al talús dret, així com el reperfilatge del camí. Les terres es depositaran on indicqui la direcció facultativa, i en indrets del talús i tapar forats existents a entrades pistes com la de Coma del Clot (veure plànol indicatiu). NOTA: S'haurà d'ofertar el preu indicat en aquest pressupost i es certificarà amb albarans signats segons els preus de la taula de maquinària</t>
  </si>
  <si>
    <t>2.6</t>
  </si>
  <si>
    <t>Renovació de l'actual camí d'accés fins a dalt de la pista de les creus.  Partida alçada a justificar d'hores de maquinària tipus retro giratoria i camió. NOTA: S'haurà d'ofertar el preu indicat en aquest pressupost i es certificarà amb albarans signats segons els preus de la taula de maquinària</t>
  </si>
  <si>
    <r>
      <rPr>
        <b/>
        <i/>
        <sz val="11"/>
        <rFont val="Swis721 BT"/>
        <family val="2"/>
      </rPr>
      <t xml:space="preserve">NOTA: </t>
    </r>
    <r>
      <rPr>
        <i/>
        <sz val="11"/>
        <rFont val="Swis721 BT"/>
        <family val="2"/>
      </rPr>
      <t xml:space="preserve">No suma en el pressupost però servirà per a la valoració de les partides alçades. Caldrà donar cost de: </t>
    </r>
  </si>
  <si>
    <t>- hora màquina retro giratòria</t>
  </si>
  <si>
    <t>- hores camió.</t>
  </si>
  <si>
    <t>2.7</t>
  </si>
  <si>
    <t>Trasllat del sistema de fixació de les màquines trepitjaneu (de la pista de la Pala) al lloc indicat per la Vall de Núria</t>
  </si>
  <si>
    <t>2.8</t>
  </si>
  <si>
    <t>Subministre i instal·lació d'un sistema de fixació de les màquines trepitjaneu al lloc indicat per la Vall de Núria. Sistema d'ancoratge amb una viga de ferro de 1,5m soterrat amb un forat, grillet i siga d'hacer, amb 2 m3 de formigó (2x1x1) (segons esquema de Vall de Núria)</t>
  </si>
  <si>
    <t>2.9</t>
  </si>
  <si>
    <t>Treballs de topografia per implantar les estaques als cap de talussos, centre pista i peu de talussos. Es realitzen 2 serveis, però si amb 1 és satisfactori, es certificarà 1 unitat.</t>
  </si>
  <si>
    <t>Subtotal moviments de terres</t>
  </si>
  <si>
    <t>CUNETES I DRENS TRANSVERSALS</t>
  </si>
  <si>
    <t>Construcció de drenatge transversal en terres, trapezoïdal de 1 m d'amplada i 0,50 m de fondària, 40 m de llargada (amplada pista) i refinada.A l'interior s'ompliran de pedres de la pròpia pista.</t>
  </si>
  <si>
    <t>Construcció de drenatge transversal en terres, trapezoïdal de 1 m d'amplada i 0,50 m de fondària, de 20 m de llargada (amplada pista) i refinada.A l'interior s'ompliran de pedres de la pròpia pista.</t>
  </si>
  <si>
    <t>Subtotal cunetes i drens transversals</t>
  </si>
  <si>
    <t>ACABATS I JARDINERIA</t>
  </si>
  <si>
    <t>Refinat manual i hidrosembra a ma</t>
  </si>
  <si>
    <t>Estabilització del talús: des del PK120 fins el PK420 (300 m  de longitud): Subministre i col·locació de geomalla reforçada de malla metàl·lica tipus MacMat-R o Greenax.  Inclou el transport fins a obra.</t>
  </si>
  <si>
    <t>Estabilització del talús: Subministre i col·locació de reforç de cablejat en disposició de diagonal i horitzontal que serà fixat al terreny amb perns d’ancoratge Gewi de diàmetre 25 mm i longituds  entre  2m (peu talús) i 3 m (al talús). La disposició d’aquest reforç de cable serà en quadrícula de 4x4 m.  Inclou el transport fins a obra.</t>
  </si>
  <si>
    <t>NOTA. És un tram des del PK120 fins al PK420, amb alçades de talús variables entre 2,5m i 14m. (segons certificació)</t>
  </si>
  <si>
    <t>Subtotal acabats i jardineria</t>
  </si>
  <si>
    <t>TRACTAMENT DE RESIDUS</t>
  </si>
  <si>
    <t>Retirada de la totalitat de residus d'obra i de materials existents (tubs aire, aigua, material d'arquetes monoblock, materials d'interior d'arquetes, canonades soterrades, flexibles, elements soterrats, cablejat, etc.. fins a Queralbs a contenidor.</t>
  </si>
  <si>
    <t>NOTA: Vall de Núria es reservarà la tria d'alguns materials per emmagatzemar com a peçes de recanvis.</t>
  </si>
  <si>
    <t>Transport dels materials separats (plàstics, ferro, etc..)fins a abocador autoritzat. Es lliuraran les fitxes d'entrada.</t>
  </si>
  <si>
    <t>Subtotal tractament de residus</t>
  </si>
  <si>
    <t>TOTAL CAPITOL 1: PISTA LES CREUS</t>
  </si>
  <si>
    <t>CAPÍTOL 2: XARXA DE PROTECCIÓ</t>
  </si>
  <si>
    <r>
      <rPr>
        <b/>
        <i/>
        <sz val="11"/>
        <rFont val="Swis721 BT"/>
        <family val="2"/>
      </rPr>
      <t>Nota.</t>
    </r>
    <r>
      <rPr>
        <i/>
        <sz val="11"/>
        <rFont val="Swis721 BT"/>
        <family val="2"/>
      </rPr>
      <t xml:space="preserve"> Seran 4 trams de xarxa separats entre si al llarg de la pista de Les Creus</t>
    </r>
  </si>
  <si>
    <t>SUBMINISTRAMENT MATERIALS</t>
  </si>
  <si>
    <t xml:space="preserve">XARXA (segons certificació un cop remodelada la pista): </t>
  </si>
  <si>
    <t>Subministre de la Xarxa homologada FIS de 25x4m, incloent les cabletes, fil PE  Ø 5 mm, malla 70 x 70 mm, amb corda. Inclou el subministre de la cableta superior de la xarxa, entre suports, la cableta inferior amb anclatges a terra cada 5 metres, dels tensors extrems,  les politges, serracables, segons llistat aproximat a sota i en la quantitat necessària.  Inclou el transport fins a obra.</t>
  </si>
  <si>
    <t xml:space="preserve">Potencia tipus “C” en acer zincat, alçada  5 metres, ø 114,3 mm, gruix 6,00 mm.                 </t>
  </si>
  <si>
    <t xml:space="preserve">Mort tipus "SB C4" 2000 x 800 x 1200 mm                                                         </t>
  </si>
  <si>
    <t xml:space="preserve">Pern ø 24 x 240 mm, per fixació de potencia                                                     </t>
  </si>
  <si>
    <t xml:space="preserve">"Redance" amb cable d'acer Ø 10 mm x 13 m, per enlairament i regulació xarxa                  </t>
  </si>
  <si>
    <t xml:space="preserve">Politja en acer galvanitzat per cable Ø 10 mm                                                   </t>
  </si>
  <si>
    <t xml:space="preserve">Escanyacable en acer galvanitzat Ø 10 mm                                                        </t>
  </si>
  <si>
    <r>
      <rPr>
        <u/>
        <sz val="11"/>
        <rFont val="Swis721 BT"/>
        <family val="2"/>
      </rPr>
      <t>Accessoris</t>
    </r>
    <r>
      <rPr>
        <sz val="11"/>
        <rFont val="Swis721 BT"/>
        <family val="2"/>
      </rPr>
      <t>:</t>
    </r>
  </si>
  <si>
    <t>Cable aeri, cable d’acer Ø 10 mm</t>
  </si>
  <si>
    <t>Cable terra, cable d’acer Ø 8 mm</t>
  </si>
  <si>
    <t>Ancora per fixar el cable a terra</t>
  </si>
  <si>
    <t>Platina 500 x 200 x 25 mm per fixació de cables potencia i cable aeri i terra</t>
  </si>
  <si>
    <t>Piqueta per fixació platina Ø 20 x 800 mm</t>
  </si>
  <si>
    <t>Matalàs protecció cable Ø int 20 mm, gruix 6 cm, alçada 4 mts.</t>
  </si>
  <si>
    <t>Mosquetó de ferro galvanitzat Ø 10 mm x 100 mm, obertura 15 mm</t>
  </si>
  <si>
    <t>Politja en acer galvanitzat per corda Ø 12 mm</t>
  </si>
  <si>
    <t>Corda dinàmica en PET Ø 8 mm</t>
  </si>
  <si>
    <t>Escanyacable en acer galvanitzat Ø 10 mm</t>
  </si>
  <si>
    <t>Escanyacable en acer galvanitzat Ø 8 mm</t>
  </si>
  <si>
    <t xml:space="preserve">Xarxa de protecció FIS “A”, fil PE ø 5mm, malla 70 x 70 mm, grups 25 x 4 mts.,amb corda </t>
  </si>
  <si>
    <t>perimetral.</t>
  </si>
  <si>
    <t>Subtotal subministrament de materials</t>
  </si>
  <si>
    <t>TRANSPORT I MUNTATGE XARXA</t>
  </si>
  <si>
    <r>
      <rPr>
        <u/>
        <sz val="11"/>
        <rFont val="Swis721 BT"/>
        <family val="2"/>
      </rPr>
      <t xml:space="preserve">Transport i Muntatge </t>
    </r>
    <r>
      <rPr>
        <sz val="11"/>
        <rFont val="Swis721 BT"/>
        <family val="2"/>
      </rPr>
      <t>(en funció de la proporció de xarxa que s'instal·li:</t>
    </r>
  </si>
  <si>
    <t xml:space="preserve">Transport a Queralbs                                                                                      </t>
  </si>
  <si>
    <t>h</t>
  </si>
  <si>
    <t>Tasques d'excavadora - tot tipus- (inclòs operari)</t>
  </si>
  <si>
    <t>dies</t>
  </si>
  <si>
    <t>Muntatge de suport de xarxa metàl·lic, amb peu de formigó,(base formigonada de 1,5m3 mínim o el propi mort en el talús) situat en l'extrem dret de la pista baixant. Cal muntar-los durant l'execució de l'obra. 
Muntatge dels 9 rotllos de xarxa. Inclou el muntatge de la cableta superior de la xarxa, entre suports, la cableta inferior amb anclatges a terra cada 5 metres, i dels tensors extrems, així com les politges, serracables, segons llistat i en la quantitat necessària.  Inclou el transport fins a obra.</t>
  </si>
  <si>
    <t>Recepció, descàrrega, inventari, controls i emmagatzement de tot el material de pista des de la descàrrega a Queralbs fins a la zona de muntatge</t>
  </si>
  <si>
    <t>2.3</t>
  </si>
  <si>
    <t>Transport entre Querals i Núria amb la plataforma del tren cremallera del material i maquinària (segons certificació) dels materials de muntatge de l'empresa i de l'empresa de la xarxa</t>
  </si>
  <si>
    <t>pa</t>
  </si>
  <si>
    <t>Desmuntatge de la xarxa i suports existents. Inclou la maquinària de suport en el desmuntatge dels suports metàlics existents, inclòs soterrament del formigó.</t>
  </si>
  <si>
    <t>Subtotal muntatge de xarxa</t>
  </si>
  <si>
    <t>TOTAL CAPITOL 2: XARXA DE PROTECCIÓ</t>
  </si>
  <si>
    <t>CAPÍTOL 3: MUNTATGE DE NEU ARTIFICIAL</t>
  </si>
  <si>
    <t xml:space="preserve">OBRA CIVIL I MUNTATGE </t>
  </si>
  <si>
    <t>Els preus inclouen: Subministrament (cable elèctric, tubs corrugats, material, maquinaria i eines de muntatge, petit material, greixos, espuma de poiuretà, tubs d'aire de la canonada principal fins arqueta, connectors, etc. - excepte les canonades d'aigua i aire de NEU, el cable de diàleg i l'equipament de les arquetes de formigó) i muntatge.  Inclou el transport fins a obra. Les rases, maquinària, mà d'obra i manipulació de materials, excavació (inclou martell), 1r ompliment seleccionat i 2n ompliment de l'obra i refinat final zona d'obres.</t>
  </si>
  <si>
    <t>Caldrà recuperar les arquetes de formigó, les vàlvules, els canons, i a ser possible, les canonades que quedin a la vista (C1-2-3 i C6-7. En cas de no ser possible, es certificarà el valor unitari de l'oferta. Es certificarà l'opció a o l'opció b de les partides que aixó es divideixin.</t>
  </si>
  <si>
    <t>Transport entre Querals i Núria amb la plataforma del tren cremallera del material i maquinària (segons certificació) dels materials de muntatge de l'empresa i de l'empresa Technoalpin</t>
  </si>
  <si>
    <t>Subtotal obra civil i muntatge</t>
  </si>
  <si>
    <t>TREBALLS DE MUNTATGE DE CANONADES I PISTES</t>
  </si>
  <si>
    <t>mt.</t>
  </si>
  <si>
    <t>SECCIÓ NEU - RASA TIPUS 1</t>
  </si>
  <si>
    <t>- Rasa  1,50m  x 1m en pista :excavació (inclou martell) 1r ompliment seleccionat i 2n ompliment de l'obra. Refinat final zona d'obres apte per a la sembra. C1-cano2-cano5-cano6-cano7-cano8-cano9-cano10-C10=395m cano2-cano3-C4=40m, cano9-C9 unió=14 m</t>
  </si>
  <si>
    <t>- Muntatge de canonada d'aigua de DN4" o DN6" PN40 i aire PE de DN110 PN10 a continuació de l'existent. Inclou reduccions, "T", cotzes, etc.. I elements de muntatge</t>
  </si>
  <si>
    <t>- Subministrament i muntatge de 1 tubs corrugats de 110mm i 2 de 90mm amb guia</t>
  </si>
  <si>
    <t xml:space="preserve">- Subministrament i muntatge del tub de drenatge de 100mm </t>
  </si>
  <si>
    <t>NOTA 1: Inclou el formigonat dels cotzes i unions.</t>
  </si>
  <si>
    <t>NOTA 2. Es decidirà el traçat un cop fet el moviment de terres i es certificarà el executat</t>
  </si>
  <si>
    <t>SECCIÓ NEU - RASA TIPUS 2</t>
  </si>
  <si>
    <t>- Rasa  1,50m  x 1m en pista :excavació (inclou martell) 1r ompliment seleccionat i 2n ompliment de l'obra. Refinat final zona d'obres apte per a la sembra. C5-desplaçat cano4=12m</t>
  </si>
  <si>
    <t>- Muntatge de canonada d'aigua de DN2" PN40 i aire PE de DN110 PN10 a continuació de l'existent</t>
  </si>
  <si>
    <t>2.3.a</t>
  </si>
  <si>
    <t>Recuperació dels equips de les arquetes de formigó existents. C2-C3-C4-C5-C6-C7-C8-C9 (blau) amb tapa, vàlvula, caixes, flexos, canó, ...</t>
  </si>
  <si>
    <t>2.3.b</t>
  </si>
  <si>
    <t>Muntatge d'arqueta de formigó tipus Technoalpin de formigó de aprox 1,2x1,2x1,8m (mínim) amb els complements interiors, la tapa, entrades de canonades aigua, aire i corrugats  i exteriors, flexos, canó, suport, ... amb espuma de poliuretà i caixes noves (canó i flexos recuperats)</t>
  </si>
  <si>
    <t>2.3.c</t>
  </si>
  <si>
    <t>Muntatge d'arqueta de formigó tipus Technoalpin desplaçada, de formigó de aprox 1,2x1,2x1,8m (mínim) amb els complements interiors, caixes, entrades de canonades, flexibles hidràulics i corrugats i exteriors, flexos, canó, suport, .... Muntatge de la tapa amb espuma de poliuretà. Inclou el transport fins a obra.</t>
  </si>
  <si>
    <r>
      <rPr>
        <u/>
        <sz val="11"/>
        <rFont val="Swis721 BT"/>
        <family val="2"/>
      </rPr>
      <t>desplaçament d'arqueta C5 a cano4 (12metres) : (C5-canó 5=12m)</t>
    </r>
    <r>
      <rPr>
        <sz val="11"/>
        <rFont val="Swis721 BT"/>
        <family val="2"/>
      </rPr>
      <t xml:space="preserve"> : muntatge d'arqueta tipus Technoalpin de formigó de aprox 1,2x1,2x1,8m (mínim) amb els complements interiors, la tapa, entrades de canonades aigua, aire i corrugats  amb espuma de poliuretà i caixes noves, i exteriors, flexos, canó, suport, ... amb una rasa de 1,5m de profunditat (secció RASA TIPUS 2), amb canonada de ferro de 2" PN40 roscada, transportar i muntar, amb sortida de la mancheta roscada de canonada existent del fons de l'arqueta (que caldrà foradar lateralment) amb el darrrer tram ja a l'interior de l'arqueta amb flexible de 2m, i canonada aire de polietilé DN 40 PN10 que caldrà transportar i muntar, soldada amb "T" a la canonades de la xarxa de La Pala existent + 2 tubs coarrugats de 90mm. Es portarà el diàleg i electricitat des del C5. Es podrà aprofitar el tram del C5-C4. L'arqueta quedarà enrasada al terreny (s'haurà de tallar lateralment el formigó) i es colocarà una tapa de xapa grecada amb espuma de poliuretà. Es falcarà canonada d'aigua de 2" amb formigó al terra abans de l'entrada.</t>
    </r>
  </si>
  <si>
    <t>Subministrament de tub de 2" de ferro roscat PN40 per la Secció de rasa Tipus 2. A un extrem es connectarà a manxeta d'arqueta C5 i a l'altre a un tub flexible per entrar a arqueta "cano4" amb tub corrugat. (punt 2.7)</t>
  </si>
  <si>
    <t>Subministrament i muntatge de tub PEHD Diam 40 - 10*3ml  per connexió canionada d'aire pistes amb arquetes</t>
  </si>
  <si>
    <t>Unions de xarxa nova amb actuals de la xarxa, o instal·lació de taps, a les canonades d'aire, aigua i dels cables de diàleg i  electricitat:  Inclou el tram de rasa necessari extra per les conexions elèctriques i de diàleg a arqueta segons els plànols, aixíi com les altres canonades de corrugats, i cable elèctric i diàleg a arqueta que quedi mes propera (entre parèntesi a cada punt).</t>
  </si>
  <si>
    <t>Conexió canonada C1 a cano1: Instal·lació de colze (C1)</t>
  </si>
  <si>
    <t>Conexió canonada C4 a cano3: Instal·lació de colze (cano3-C5)</t>
  </si>
  <si>
    <r>
      <t>Conexió canonada C5 a cano4: Instal·lació de "T", (es podrà aprofitar la manxeta) (cano4 a C5) (</t>
    </r>
    <r>
      <rPr>
        <u/>
        <sz val="11"/>
        <rFont val="Swis721 BT"/>
        <family val="2"/>
      </rPr>
      <t>nota:</t>
    </r>
    <r>
      <rPr>
        <sz val="11"/>
        <rFont val="Swis721 BT"/>
        <family val="2"/>
      </rPr>
      <t xml:space="preserve"> es comptabilitza al punt 2.4 i 2.5)</t>
    </r>
  </si>
  <si>
    <t>Conexió canonada C9 a cano9: Instal·lació de colze (C11)</t>
  </si>
  <si>
    <t xml:space="preserve">Conexió canonada C10 a cano10: Instal·lació de colze (C10) </t>
  </si>
  <si>
    <t>Retirada de arqueta monoblock i desmuntatge dels seus elements d'innivació. Subministrament d'arqueta de formigó armada de 1,1x1,1x1,1m mínim interior i tapa metàlica segoins característiques de arquetes existents a la vall de Núria. Posterior muntatge d'arqueta de formigó al mateix emplaçament amb els complements interiors, caixes, entrades de canonades, flexibles hidràulics i corrugats, i exteriors, flexos, canó, suport, ... Muntatge de la tapa metàlica amb espuma de poliuretà. Inclou el transport fins a obra.</t>
  </si>
  <si>
    <t>Subtotal muntatge de canonades i pistes</t>
  </si>
  <si>
    <t>TREBALLS D'ELECTRICITAT DE PISTES</t>
  </si>
  <si>
    <t>Tirat i connexionat a les caixes del cable diàleg apantallat al llarg de la nova xarxa.</t>
  </si>
  <si>
    <t>Recuperació del cable de potència de vàlvules (V 1000 R2V  3x16 mm2 Coure. F,N,T) i tornar a instal·lar amb els empalmes corresponents fins connexionat a caixes</t>
  </si>
  <si>
    <t>Subministrament, tirat, verificat connexionat a les caixes del cable de potència per les vàlvules (V 1000 R2V  3x16 mm2 Coure RV1000 apantallat F,N,T)</t>
  </si>
  <si>
    <t>3.5</t>
  </si>
  <si>
    <t>Treballs de connexionat elèctric i informàtic a l'arqueta de formigó de tipus alta pressió. Caldrà aprofitar part del material de les arquetes existents i part serà nou. Es donarà continuitat als cables de diàleg i elèctrics a arquetes existents.</t>
  </si>
  <si>
    <t>Treballs de connexionat elèctric i informàtic a l'arqueta de formigó de tipus alta pressió. Caldrà aprofitar part del material de les arquetes existents i part serà nou.desplaçament d'arqueta C5 a cano4 (12metres) : (C5-canó 5=12m). Es portarà el diàleg i electricitat des del C5. Es podrà aprofitar el tram del C5-C4. L'arqueta quedarà enrasada al terreny (s'haurà de tallar lateralment el formigó) i es colocarà una tapa de xapa grecada amb espuma de poliuretà. Es falcarà canonada d'aigua de 2" amb formigó al terra abans de l'entrada.</t>
  </si>
  <si>
    <t>Treballs de connexionat elèctric i informàtic a l'arqueta de formigó de tipus alta pressió, amb equipaments completament nous. Es donarà continuitat als cables de diàleg i elèctrics a arquetes existents.</t>
  </si>
  <si>
    <t>Subtotal electricitat a les pistes</t>
  </si>
  <si>
    <t xml:space="preserve">TREBALLS DE MUNTATGE EN ARQUETES </t>
  </si>
  <si>
    <r>
      <t>Muntatge dels equips d'arquetes estàndard HP :</t>
    </r>
    <r>
      <rPr>
        <i/>
        <sz val="11"/>
        <rFont val="Swis721 BT"/>
        <family val="2"/>
      </rPr>
      <t>Kit</t>
    </r>
    <r>
      <rPr>
        <sz val="11"/>
        <rFont val="Swis721 BT"/>
        <family val="2"/>
      </rPr>
      <t xml:space="preserve"> de connexió, vàlvules, mòduls, suport innivador i flexibles. En 8 unitats caldrà aprofitar material de les arquetes existents.</t>
    </r>
  </si>
  <si>
    <t>Muntatge dels innivadors mescla externa de 4 a 10 m a arquetes (inclou tornilleria). En 8 unitats caldrà aprofitar material de les arquetes existents (flexos, vàlvules, canons, suports, ..).</t>
  </si>
  <si>
    <t>Trasllar dels suports de innivadors formigonats de arquetes existents (al costat) al costat de les arquetes noves. Es desplaçarà el conjunt peu+formigó. Es taparà amb terra el forat d'on "s'arrenca". En el nou emplaçament, es compactarà la terra del voltant, i s'instal·larà on decideixi la propietat i la DO (màxim a 1m de l'arqueta.</t>
  </si>
  <si>
    <t>Desmuntatge i Muntatge dels equip de Meteorologia i anemòmetres de pista amb el suport, incloent la rasa (15m) de l'arqueta corresponent a la sonda. Cal recuperar el cable, fer rasa i posar corrugat. Equips existents</t>
  </si>
  <si>
    <t xml:space="preserve">4.5 </t>
  </si>
  <si>
    <t>Muntatge de Kit Méteo LIBERTY  noves a canons o desplaçats</t>
  </si>
  <si>
    <t>Subtotal de muntatge d'arquetes</t>
  </si>
  <si>
    <t>TOTAL CAPITOL 3: MUNTATGE DE NEU ARTIFICIAL</t>
  </si>
  <si>
    <t>CAPÍTOL 4: SEGURETAT I SALUT</t>
  </si>
  <si>
    <t>º</t>
  </si>
  <si>
    <t xml:space="preserve">Partida alçada d'abonament íntegre de seguretat i salut </t>
  </si>
  <si>
    <t>TOTAL CAPITOL 4: SEGURETAT I SALUT</t>
  </si>
  <si>
    <t>RESUM DE PRESSUPOST</t>
  </si>
  <si>
    <t>TOTAL PRESSUPOST</t>
  </si>
  <si>
    <t>Benefici Industrial (6%)</t>
  </si>
  <si>
    <t>Despeses generals (13%)</t>
  </si>
  <si>
    <t>PRESSUPOST D'EXECUCIÓ PER CONTRACTE</t>
  </si>
  <si>
    <t>I.V.A. (21%)</t>
  </si>
  <si>
    <t>TOTAL PRESSUPOST PER CONTRACTE (amb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</si>
</sst>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_-* #.##0.00\ [$€-1]_-;\-* #.##0.00\ [$€-1]_-;_-* &quot;-&quot;??\ [$€-1]_-"/>
    <numFmt numFmtId="165" formatCode="_-* #,##0.00\ [$€-1]_-;\-* #,##0.00\ [$€-1]_-;_-* &quot;-&quot;??\ [$€-1]_-;_-@_-"/>
    <numFmt numFmtId="166" formatCode="#,##0.00\ &quot;€&quot;"/>
    <numFmt numFmtId="167" formatCode="_-* #,##0.00\ [$€]_-;\-* #,##0.00\ [$€]_-;_-* &quot;-&quot;??\ [$€]_-;_-@_-"/>
  </numFmts>
  <fonts count="39">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charset val="1"/>
    </font>
    <font>
      <sz val="10"/>
      <name val="MetaCorr"/>
    </font>
    <font>
      <sz val="10"/>
      <name val="Tahoma"/>
      <family val="2"/>
    </font>
    <font>
      <b/>
      <sz val="10"/>
      <name val="Tahoma"/>
      <family val="2"/>
    </font>
    <font>
      <b/>
      <i/>
      <sz val="10"/>
      <name val="Tahoma"/>
      <family val="2"/>
    </font>
    <font>
      <i/>
      <sz val="10"/>
      <name val="Tahoma"/>
      <family val="2"/>
    </font>
    <font>
      <b/>
      <sz val="10"/>
      <color indexed="10"/>
      <name val="Tahoma"/>
      <family val="2"/>
    </font>
    <font>
      <b/>
      <sz val="10"/>
      <color theme="1"/>
      <name val="Tahoma"/>
      <family val="2"/>
    </font>
    <font>
      <sz val="10"/>
      <color theme="1"/>
      <name val="Tahoma"/>
      <family val="2"/>
    </font>
    <font>
      <b/>
      <sz val="10"/>
      <color indexed="8"/>
      <name val="Tahoma"/>
      <family val="2"/>
    </font>
    <font>
      <sz val="10"/>
      <color indexed="8"/>
      <name val="Tahoma"/>
      <family val="2"/>
    </font>
    <font>
      <sz val="10"/>
      <color rgb="FFFF0000"/>
      <name val="Tahoma"/>
      <family val="2"/>
    </font>
    <font>
      <sz val="8"/>
      <name val="Arial"/>
      <family val="2"/>
    </font>
    <font>
      <i/>
      <sz val="10"/>
      <color indexed="8"/>
      <name val="Tahoma"/>
      <family val="2"/>
    </font>
    <font>
      <b/>
      <u/>
      <sz val="14"/>
      <name val="Swis721 BT"/>
      <family val="2"/>
    </font>
    <font>
      <sz val="11"/>
      <name val="Swis721 BT"/>
      <family val="2"/>
    </font>
    <font>
      <b/>
      <sz val="11"/>
      <name val="Swis721 BT"/>
      <family val="2"/>
    </font>
    <font>
      <sz val="11"/>
      <color theme="1"/>
      <name val="Swis721 Lt BT"/>
      <family val="2"/>
    </font>
    <font>
      <sz val="11"/>
      <color theme="1"/>
      <name val="Swis721 BT"/>
      <family val="1"/>
    </font>
    <font>
      <sz val="7"/>
      <color theme="1"/>
      <name val="Times New Roman"/>
      <family val="1"/>
    </font>
    <font>
      <b/>
      <i/>
      <sz val="11"/>
      <name val="Swis721 BT"/>
      <family val="2"/>
    </font>
    <font>
      <vertAlign val="superscript"/>
      <sz val="11"/>
      <name val="Swis721 BT"/>
      <family val="2"/>
    </font>
    <font>
      <i/>
      <sz val="11"/>
      <name val="Swis721 BT"/>
      <family val="2"/>
    </font>
    <font>
      <sz val="11"/>
      <color indexed="10"/>
      <name val="Swis721 BT"/>
      <family val="2"/>
    </font>
    <font>
      <u/>
      <sz val="11"/>
      <name val="Swis721 BT"/>
      <family val="2"/>
    </font>
    <font>
      <sz val="11"/>
      <color rgb="FFFF0000"/>
      <name val="Swis721 BT"/>
      <family val="2"/>
    </font>
    <font>
      <sz val="10.5"/>
      <name val="Tahoma"/>
      <family val="2"/>
    </font>
    <font>
      <b/>
      <sz val="10.5"/>
      <name val="Tahoma"/>
      <family val="2"/>
    </font>
    <font>
      <sz val="10"/>
      <color theme="1"/>
      <name val="Times New Roman"/>
      <family val="1"/>
    </font>
    <font>
      <b/>
      <sz val="11"/>
      <color theme="1"/>
      <name val="Swis721 BT"/>
      <family val="2"/>
    </font>
    <font>
      <sz val="11"/>
      <color theme="1"/>
      <name val="Arial"/>
      <family val="2"/>
    </font>
    <font>
      <sz val="11"/>
      <color theme="1"/>
      <name val="Swis721 BT"/>
      <family val="2"/>
    </font>
    <font>
      <b/>
      <sz val="11"/>
      <color theme="1"/>
      <name val="Arial"/>
      <family val="2"/>
    </font>
    <font>
      <sz val="12"/>
      <color theme="1"/>
      <name val="Arial"/>
      <family val="2"/>
    </font>
    <font>
      <b/>
      <sz val="12"/>
      <color theme="1"/>
      <name val="Arial"/>
      <family val="2"/>
    </font>
  </fonts>
  <fills count="6">
    <fill>
      <patternFill patternType="none"/>
    </fill>
    <fill>
      <patternFill patternType="gray125"/>
    </fill>
    <fill>
      <patternFill patternType="solid">
        <fgColor rgb="FFFFD5D5"/>
        <bgColor indexed="64"/>
      </patternFill>
    </fill>
    <fill>
      <patternFill patternType="solid">
        <fgColor rgb="FFFFD5D5"/>
        <bgColor indexed="41"/>
      </patternFill>
    </fill>
    <fill>
      <patternFill patternType="solid">
        <fgColor indexed="9"/>
        <bgColor indexed="64"/>
      </patternFill>
    </fill>
    <fill>
      <patternFill patternType="solid">
        <fgColor theme="0"/>
        <bgColor indexed="64"/>
      </patternFill>
    </fill>
  </fills>
  <borders count="13">
    <border>
      <left/>
      <right/>
      <top/>
      <bottom/>
      <diagonal/>
    </border>
    <border>
      <left/>
      <right/>
      <top/>
      <bottom style="medium">
        <color indexed="64"/>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right/>
      <top style="thin">
        <color indexed="8"/>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xf numFmtId="164" fontId="3" fillId="0" borderId="0" applyFont="0" applyFill="0" applyBorder="0" applyAlignment="0" applyProtection="0"/>
    <xf numFmtId="165" fontId="3" fillId="0" borderId="0" applyFont="0" applyFill="0" applyBorder="0" applyAlignment="0" applyProtection="0"/>
    <xf numFmtId="0" fontId="4" fillId="0" borderId="0"/>
    <xf numFmtId="0" fontId="2" fillId="0" borderId="0"/>
    <xf numFmtId="0" fontId="5" fillId="0" borderId="0"/>
    <xf numFmtId="0" fontId="3" fillId="0" borderId="0"/>
    <xf numFmtId="167" fontId="3" fillId="0" borderId="0" applyFont="0" applyFill="0" applyBorder="0" applyAlignment="0" applyProtection="0"/>
    <xf numFmtId="0" fontId="3" fillId="0" borderId="0"/>
    <xf numFmtId="0" fontId="1" fillId="0" borderId="0"/>
  </cellStyleXfs>
  <cellXfs count="171">
    <xf numFmtId="0" fontId="0" fillId="0" borderId="0" xfId="0"/>
    <xf numFmtId="4" fontId="6" fillId="4" borderId="0" xfId="0" applyNumberFormat="1" applyFont="1" applyFill="1" applyAlignment="1">
      <alignment vertical="top"/>
    </xf>
    <xf numFmtId="4" fontId="6" fillId="0" borderId="0" xfId="0" applyNumberFormat="1" applyFont="1" applyAlignment="1">
      <alignment vertical="top"/>
    </xf>
    <xf numFmtId="4" fontId="6" fillId="0" borderId="0" xfId="0" applyNumberFormat="1" applyFont="1" applyAlignment="1">
      <alignment horizontal="center" vertical="top"/>
    </xf>
    <xf numFmtId="0" fontId="7" fillId="0" borderId="0" xfId="0" applyFont="1"/>
    <xf numFmtId="0" fontId="8" fillId="0" borderId="0" xfId="0" applyFont="1"/>
    <xf numFmtId="0" fontId="6" fillId="0" borderId="0" xfId="0" applyFont="1"/>
    <xf numFmtId="0" fontId="6" fillId="0" borderId="0" xfId="0" applyFont="1" applyAlignment="1">
      <alignment vertical="top" wrapText="1"/>
    </xf>
    <xf numFmtId="166" fontId="6" fillId="0" borderId="0" xfId="0" applyNumberFormat="1" applyFont="1" applyAlignment="1">
      <alignment vertical="top" wrapText="1"/>
    </xf>
    <xf numFmtId="0" fontId="9" fillId="0" borderId="0" xfId="0" applyFont="1"/>
    <xf numFmtId="4" fontId="6" fillId="0" borderId="0" xfId="0" applyNumberFormat="1" applyFont="1" applyAlignment="1">
      <alignment horizontal="justify" vertical="top" wrapText="1"/>
    </xf>
    <xf numFmtId="0" fontId="6" fillId="0" borderId="0" xfId="0" applyFont="1" applyAlignment="1">
      <alignment horizontal="center" vertical="top"/>
    </xf>
    <xf numFmtId="0" fontId="6" fillId="0" borderId="0" xfId="0" applyFont="1" applyAlignment="1">
      <alignment vertical="top"/>
    </xf>
    <xf numFmtId="0" fontId="6" fillId="0" borderId="0" xfId="0" applyFont="1" applyAlignment="1">
      <alignment vertical="center"/>
    </xf>
    <xf numFmtId="0" fontId="10" fillId="0" borderId="0" xfId="0" applyFont="1" applyAlignment="1">
      <alignment horizontal="justify" vertical="top" wrapText="1"/>
    </xf>
    <xf numFmtId="0" fontId="6" fillId="0" borderId="0" xfId="0" applyFont="1" applyAlignment="1">
      <alignment horizontal="left" vertical="top"/>
    </xf>
    <xf numFmtId="0" fontId="11" fillId="0" borderId="2" xfId="0" applyFont="1" applyBorder="1" applyAlignment="1">
      <alignment vertical="top"/>
    </xf>
    <xf numFmtId="0" fontId="11" fillId="2" borderId="0" xfId="0" applyFont="1" applyFill="1" applyAlignment="1">
      <alignment horizontal="left" vertical="top"/>
    </xf>
    <xf numFmtId="0" fontId="11" fillId="2" borderId="0" xfId="0" applyFont="1" applyFill="1" applyAlignment="1">
      <alignment vertical="top"/>
    </xf>
    <xf numFmtId="0" fontId="12" fillId="0" borderId="0" xfId="0" applyFont="1" applyAlignment="1">
      <alignment horizontal="justify" vertical="top"/>
    </xf>
    <xf numFmtId="0" fontId="12" fillId="0" borderId="0" xfId="0" applyFont="1" applyAlignment="1">
      <alignment horizontal="left" vertical="top"/>
    </xf>
    <xf numFmtId="0" fontId="12" fillId="0" borderId="0" xfId="0" applyFont="1" applyAlignment="1">
      <alignment vertical="top"/>
    </xf>
    <xf numFmtId="0" fontId="11" fillId="0" borderId="4" xfId="0" applyFont="1" applyBorder="1" applyAlignment="1">
      <alignment vertical="top"/>
    </xf>
    <xf numFmtId="0" fontId="11" fillId="0" borderId="4" xfId="0" applyFont="1" applyBorder="1" applyAlignment="1">
      <alignment horizontal="left" vertical="top"/>
    </xf>
    <xf numFmtId="0" fontId="12" fillId="0" borderId="0" xfId="4" applyFont="1" applyAlignment="1">
      <alignment horizontal="left" vertical="top"/>
    </xf>
    <xf numFmtId="0" fontId="12" fillId="0" borderId="0" xfId="4" applyFont="1" applyAlignment="1">
      <alignment vertical="top"/>
    </xf>
    <xf numFmtId="0" fontId="12" fillId="0" borderId="0" xfId="4" applyFont="1" applyAlignment="1">
      <alignment horizontal="justify" vertical="top"/>
    </xf>
    <xf numFmtId="0" fontId="11" fillId="0" borderId="4" xfId="4" applyFont="1" applyBorder="1" applyAlignment="1">
      <alignment vertical="top"/>
    </xf>
    <xf numFmtId="0" fontId="11" fillId="0" borderId="4" xfId="4" applyFont="1" applyBorder="1" applyAlignment="1">
      <alignment horizontal="left" vertical="top"/>
    </xf>
    <xf numFmtId="0" fontId="13" fillId="3" borderId="0" xfId="3" applyFont="1" applyFill="1" applyAlignment="1">
      <alignment horizontal="left" vertical="top"/>
    </xf>
    <xf numFmtId="0" fontId="13" fillId="3" borderId="0" xfId="3" applyFont="1" applyFill="1" applyAlignment="1">
      <alignment vertical="top"/>
    </xf>
    <xf numFmtId="0" fontId="14" fillId="0" borderId="0" xfId="3" applyFont="1"/>
    <xf numFmtId="0" fontId="14" fillId="0" borderId="0" xfId="3" applyFont="1" applyAlignment="1">
      <alignment vertical="top"/>
    </xf>
    <xf numFmtId="0" fontId="6" fillId="0" borderId="0" xfId="3" applyFont="1" applyAlignment="1">
      <alignment horizontal="justify" vertical="top"/>
    </xf>
    <xf numFmtId="0" fontId="11" fillId="2" borderId="3" xfId="0" applyFont="1" applyFill="1" applyBorder="1" applyAlignment="1">
      <alignment horizontal="left" vertical="top"/>
    </xf>
    <xf numFmtId="0" fontId="11" fillId="2" borderId="3" xfId="0" applyFont="1" applyFill="1" applyBorder="1" applyAlignment="1">
      <alignment vertical="top"/>
    </xf>
    <xf numFmtId="0" fontId="11" fillId="0" borderId="0" xfId="0" applyFont="1" applyAlignment="1">
      <alignment horizontal="left" vertical="top"/>
    </xf>
    <xf numFmtId="0" fontId="11" fillId="0" borderId="0" xfId="0" applyFont="1" applyAlignment="1">
      <alignment vertical="top"/>
    </xf>
    <xf numFmtId="4" fontId="14" fillId="0" borderId="0" xfId="3" applyNumberFormat="1" applyFont="1" applyAlignment="1">
      <alignment vertical="top"/>
    </xf>
    <xf numFmtId="4" fontId="6" fillId="0" borderId="0" xfId="3" applyNumberFormat="1" applyFont="1" applyAlignment="1">
      <alignment vertical="top"/>
    </xf>
    <xf numFmtId="4" fontId="12" fillId="0" borderId="0" xfId="0" applyNumberFormat="1" applyFont="1" applyAlignment="1">
      <alignment vertical="top"/>
    </xf>
    <xf numFmtId="0" fontId="7" fillId="0" borderId="0" xfId="3" applyFont="1" applyAlignment="1">
      <alignment horizontal="justify" vertical="top"/>
    </xf>
    <xf numFmtId="4" fontId="13" fillId="0" borderId="0" xfId="3" applyNumberFormat="1" applyFont="1" applyAlignment="1">
      <alignment vertical="top"/>
    </xf>
    <xf numFmtId="4" fontId="7" fillId="0" borderId="0" xfId="3" applyNumberFormat="1" applyFont="1" applyAlignment="1">
      <alignment vertical="top"/>
    </xf>
    <xf numFmtId="4" fontId="11" fillId="0" borderId="0" xfId="0" applyNumberFormat="1" applyFont="1" applyAlignment="1">
      <alignment vertical="top"/>
    </xf>
    <xf numFmtId="0" fontId="6" fillId="0" borderId="0" xfId="3" applyFont="1" applyAlignment="1">
      <alignment horizontal="justify" vertical="top" wrapText="1"/>
    </xf>
    <xf numFmtId="0" fontId="7" fillId="0" borderId="0" xfId="0" applyFont="1" applyAlignment="1">
      <alignment vertical="top"/>
    </xf>
    <xf numFmtId="0" fontId="15" fillId="0" borderId="0" xfId="0" applyFont="1" applyAlignment="1">
      <alignment vertical="top"/>
    </xf>
    <xf numFmtId="0" fontId="6" fillId="0" borderId="0" xfId="3" applyFont="1" applyAlignment="1">
      <alignment horizontal="left" vertical="top"/>
    </xf>
    <xf numFmtId="0" fontId="6" fillId="0" borderId="4" xfId="0" applyFont="1" applyBorder="1" applyAlignment="1">
      <alignment horizontal="left" vertical="top"/>
    </xf>
    <xf numFmtId="4" fontId="12" fillId="0" borderId="4" xfId="0" applyNumberFormat="1" applyFont="1" applyBorder="1" applyAlignment="1">
      <alignment vertical="top"/>
    </xf>
    <xf numFmtId="0" fontId="6" fillId="0" borderId="0" xfId="0" applyFont="1" applyAlignment="1">
      <alignment horizontal="right" vertical="top"/>
    </xf>
    <xf numFmtId="166" fontId="7" fillId="0" borderId="0" xfId="0" applyNumberFormat="1" applyFont="1" applyAlignment="1">
      <alignment vertical="top"/>
    </xf>
    <xf numFmtId="4" fontId="6" fillId="0" borderId="0" xfId="0" applyNumberFormat="1" applyFont="1" applyAlignment="1">
      <alignment horizontal="justify" vertical="top"/>
    </xf>
    <xf numFmtId="166" fontId="6" fillId="0" borderId="0" xfId="0" applyNumberFormat="1" applyFont="1" applyAlignment="1">
      <alignment vertical="top"/>
    </xf>
    <xf numFmtId="0" fontId="6" fillId="0" borderId="0" xfId="4" applyFont="1"/>
    <xf numFmtId="4" fontId="7" fillId="0" borderId="0" xfId="0" applyNumberFormat="1" applyFont="1" applyAlignment="1">
      <alignment horizontal="justify" vertical="top"/>
    </xf>
    <xf numFmtId="4" fontId="10" fillId="0" borderId="0" xfId="0" applyNumberFormat="1" applyFont="1" applyAlignment="1">
      <alignment horizontal="justify" vertical="top" wrapText="1"/>
    </xf>
    <xf numFmtId="0" fontId="11" fillId="0" borderId="2" xfId="0" applyFont="1" applyBorder="1" applyAlignment="1">
      <alignment horizontal="right" vertical="top"/>
    </xf>
    <xf numFmtId="4" fontId="11" fillId="0" borderId="2" xfId="0" applyNumberFormat="1" applyFont="1" applyBorder="1" applyAlignment="1">
      <alignment horizontal="right" vertical="top"/>
    </xf>
    <xf numFmtId="4" fontId="11" fillId="2" borderId="0" xfId="0" applyNumberFormat="1" applyFont="1" applyFill="1" applyAlignment="1">
      <alignment vertical="top"/>
    </xf>
    <xf numFmtId="4" fontId="11" fillId="0" borderId="4" xfId="0" applyNumberFormat="1" applyFont="1" applyBorder="1" applyAlignment="1">
      <alignment vertical="top"/>
    </xf>
    <xf numFmtId="4" fontId="12" fillId="0" borderId="0" xfId="4" applyNumberFormat="1" applyFont="1" applyAlignment="1">
      <alignment vertical="top"/>
    </xf>
    <xf numFmtId="4" fontId="11" fillId="0" borderId="4" xfId="4" applyNumberFormat="1" applyFont="1" applyBorder="1" applyAlignment="1">
      <alignment vertical="top"/>
    </xf>
    <xf numFmtId="4" fontId="13" fillId="3" borderId="0" xfId="3" applyNumberFormat="1" applyFont="1" applyFill="1" applyAlignment="1">
      <alignment vertical="top"/>
    </xf>
    <xf numFmtId="4" fontId="13" fillId="3" borderId="5" xfId="3" applyNumberFormat="1" applyFont="1" applyFill="1" applyBorder="1" applyAlignment="1">
      <alignment vertical="top"/>
    </xf>
    <xf numFmtId="4" fontId="11" fillId="2" borderId="3" xfId="0" applyNumberFormat="1" applyFont="1" applyFill="1" applyBorder="1" applyAlignment="1">
      <alignment vertical="top"/>
    </xf>
    <xf numFmtId="4" fontId="15" fillId="0" borderId="0" xfId="0" applyNumberFormat="1" applyFont="1" applyAlignment="1">
      <alignment vertical="top"/>
    </xf>
    <xf numFmtId="0" fontId="15" fillId="0" borderId="0" xfId="3" applyFont="1" applyAlignment="1">
      <alignment vertical="top"/>
    </xf>
    <xf numFmtId="0" fontId="6" fillId="0" borderId="0" xfId="3" applyFont="1" applyAlignment="1">
      <alignment vertical="top"/>
    </xf>
    <xf numFmtId="0" fontId="6" fillId="0" borderId="0" xfId="4" applyFont="1" applyAlignment="1">
      <alignment horizontal="justify" vertical="top"/>
    </xf>
    <xf numFmtId="0" fontId="14" fillId="0" borderId="0" xfId="3" applyFont="1" applyAlignment="1">
      <alignment horizontal="justify" vertical="top" wrapText="1"/>
    </xf>
    <xf numFmtId="0" fontId="6" fillId="5" borderId="0" xfId="3" applyFont="1" applyFill="1" applyAlignment="1">
      <alignment horizontal="justify" vertical="top" wrapText="1"/>
    </xf>
    <xf numFmtId="0" fontId="14" fillId="5" borderId="0" xfId="3" applyFont="1" applyFill="1" applyAlignment="1">
      <alignment vertical="top"/>
    </xf>
    <xf numFmtId="0" fontId="14" fillId="5" borderId="0" xfId="3" applyFont="1" applyFill="1" applyAlignment="1">
      <alignment horizontal="justify" vertical="top"/>
    </xf>
    <xf numFmtId="0" fontId="6" fillId="5" borderId="0" xfId="3" applyFont="1" applyFill="1" applyAlignment="1">
      <alignment horizontal="justify" vertical="top"/>
    </xf>
    <xf numFmtId="0" fontId="12" fillId="5" borderId="0" xfId="4" applyFont="1" applyFill="1" applyAlignment="1">
      <alignment horizontal="justify" vertical="top"/>
    </xf>
    <xf numFmtId="0" fontId="14" fillId="5" borderId="0" xfId="3" applyFont="1" applyFill="1" applyAlignment="1">
      <alignment horizontal="justify" vertical="top" wrapText="1"/>
    </xf>
    <xf numFmtId="0" fontId="13" fillId="0" borderId="0" xfId="3" applyFont="1" applyAlignment="1">
      <alignment horizontal="left" vertical="top"/>
    </xf>
    <xf numFmtId="0" fontId="13" fillId="0" borderId="0" xfId="3" applyFont="1" applyAlignment="1">
      <alignment vertical="top"/>
    </xf>
    <xf numFmtId="0" fontId="17" fillId="0" borderId="0" xfId="3" applyFont="1" applyAlignment="1">
      <alignment vertical="top"/>
    </xf>
    <xf numFmtId="16" fontId="6" fillId="0" borderId="0" xfId="0" applyNumberFormat="1" applyFont="1" applyAlignment="1">
      <alignment vertical="top"/>
    </xf>
    <xf numFmtId="16" fontId="14" fillId="0" borderId="0" xfId="3" applyNumberFormat="1" applyFont="1" applyAlignment="1">
      <alignment horizontal="left" vertical="top"/>
    </xf>
    <xf numFmtId="4" fontId="9" fillId="0" borderId="0" xfId="2" applyNumberFormat="1" applyFont="1" applyBorder="1" applyAlignment="1">
      <alignment horizontal="right" vertical="top"/>
    </xf>
    <xf numFmtId="0" fontId="7" fillId="0" borderId="1" xfId="0" applyFont="1" applyBorder="1" applyAlignment="1">
      <alignment horizontal="justify" vertical="center" wrapText="1"/>
    </xf>
    <xf numFmtId="0" fontId="18" fillId="0" borderId="0" xfId="8" applyFont="1" applyAlignment="1">
      <alignment vertical="top"/>
    </xf>
    <xf numFmtId="0" fontId="19" fillId="0" borderId="0" xfId="8" applyFont="1" applyAlignment="1">
      <alignment vertical="top"/>
    </xf>
    <xf numFmtId="0" fontId="19" fillId="0" borderId="0" xfId="8" applyFont="1" applyAlignment="1">
      <alignment horizontal="center" vertical="top"/>
    </xf>
    <xf numFmtId="0" fontId="19" fillId="0" borderId="0" xfId="8" applyFont="1" applyAlignment="1">
      <alignment horizontal="justify" vertical="top" wrapText="1"/>
    </xf>
    <xf numFmtId="4" fontId="19" fillId="0" borderId="0" xfId="8" applyNumberFormat="1" applyFont="1" applyAlignment="1">
      <alignment vertical="top"/>
    </xf>
    <xf numFmtId="0" fontId="19" fillId="0" borderId="0" xfId="8" applyFont="1"/>
    <xf numFmtId="0" fontId="19" fillId="0" borderId="0" xfId="8" applyFont="1" applyAlignment="1">
      <alignment horizontal="left" vertical="top"/>
    </xf>
    <xf numFmtId="0" fontId="20" fillId="0" borderId="0" xfId="8" applyFont="1" applyAlignment="1">
      <alignment horizontal="justify" vertical="top" wrapText="1"/>
    </xf>
    <xf numFmtId="0" fontId="19" fillId="0" borderId="6" xfId="8" applyFont="1" applyBorder="1" applyAlignment="1">
      <alignment horizontal="left" vertical="top"/>
    </xf>
    <xf numFmtId="0" fontId="19" fillId="0" borderId="6" xfId="8" applyFont="1" applyBorder="1" applyAlignment="1">
      <alignment horizontal="center" vertical="top"/>
    </xf>
    <xf numFmtId="0" fontId="19" fillId="0" borderId="6" xfId="8" applyFont="1" applyBorder="1" applyAlignment="1">
      <alignment horizontal="justify" vertical="top" wrapText="1"/>
    </xf>
    <xf numFmtId="4" fontId="19" fillId="0" borderId="6" xfId="8" applyNumberFormat="1" applyFont="1" applyBorder="1" applyAlignment="1">
      <alignment horizontal="center" vertical="top"/>
    </xf>
    <xf numFmtId="0" fontId="19" fillId="0" borderId="0" xfId="8" applyFont="1" applyAlignment="1">
      <alignment horizontal="left" vertical="top"/>
    </xf>
    <xf numFmtId="4" fontId="19" fillId="0" borderId="0" xfId="8" applyNumberFormat="1" applyFont="1" applyAlignment="1" applyProtection="1">
      <alignment vertical="top"/>
      <protection locked="0"/>
    </xf>
    <xf numFmtId="4" fontId="19" fillId="0" borderId="0" xfId="8" applyNumberFormat="1" applyFont="1" applyAlignment="1">
      <alignment horizontal="right" vertical="top" wrapText="1"/>
    </xf>
    <xf numFmtId="3" fontId="19" fillId="0" borderId="0" xfId="8" applyNumberFormat="1" applyFont="1" applyAlignment="1">
      <alignment horizontal="center" vertical="top" wrapText="1"/>
    </xf>
    <xf numFmtId="4" fontId="19" fillId="0" borderId="0" xfId="8" applyNumberFormat="1" applyFont="1" applyAlignment="1">
      <alignment horizontal="center" vertical="top" wrapText="1"/>
    </xf>
    <xf numFmtId="0" fontId="19" fillId="0" borderId="0" xfId="8" applyFont="1" applyAlignment="1">
      <alignment wrapText="1"/>
    </xf>
    <xf numFmtId="0" fontId="19" fillId="0" borderId="0" xfId="8" quotePrefix="1" applyFont="1" applyAlignment="1">
      <alignment horizontal="justify" vertical="top" wrapText="1"/>
    </xf>
    <xf numFmtId="0" fontId="22" fillId="0" borderId="0" xfId="8" quotePrefix="1" applyFont="1" applyAlignment="1">
      <alignment horizontal="justify" vertical="top" wrapText="1"/>
    </xf>
    <xf numFmtId="0" fontId="21" fillId="0" borderId="0" xfId="8" quotePrefix="1" applyFont="1" applyAlignment="1">
      <alignment horizontal="justify" vertical="top" wrapText="1"/>
    </xf>
    <xf numFmtId="0" fontId="19" fillId="0" borderId="0" xfId="8" applyFont="1" applyAlignment="1">
      <alignment vertical="top" wrapText="1"/>
    </xf>
    <xf numFmtId="0" fontId="19" fillId="0" borderId="0" xfId="8" applyFont="1" applyAlignment="1">
      <alignment horizontal="left" vertical="top" wrapText="1"/>
    </xf>
    <xf numFmtId="0" fontId="21" fillId="0" borderId="0" xfId="9" applyFont="1" applyAlignment="1">
      <alignment horizontal="justify" vertical="center" wrapText="1"/>
    </xf>
    <xf numFmtId="4" fontId="19" fillId="0" borderId="0" xfId="8" applyNumberFormat="1" applyFont="1" applyAlignment="1">
      <alignment horizontal="right" vertical="top"/>
    </xf>
    <xf numFmtId="0" fontId="20" fillId="0" borderId="0" xfId="8" applyFont="1" applyAlignment="1">
      <alignment vertical="top"/>
    </xf>
    <xf numFmtId="0" fontId="20" fillId="0" borderId="0" xfId="8" applyFont="1" applyAlignment="1">
      <alignment horizontal="center" vertical="top"/>
    </xf>
    <xf numFmtId="0" fontId="24" fillId="0" borderId="0" xfId="8" applyFont="1" applyAlignment="1">
      <alignment horizontal="justify" vertical="top" wrapText="1"/>
    </xf>
    <xf numFmtId="4" fontId="20" fillId="0" borderId="0" xfId="8" applyNumberFormat="1" applyFont="1" applyAlignment="1">
      <alignment horizontal="right" vertical="top"/>
    </xf>
    <xf numFmtId="4" fontId="20" fillId="0" borderId="0" xfId="8" applyNumberFormat="1" applyFont="1" applyAlignment="1">
      <alignment horizontal="right" vertical="top" wrapText="1"/>
    </xf>
    <xf numFmtId="0" fontId="20" fillId="0" borderId="0" xfId="8" applyFont="1"/>
    <xf numFmtId="0" fontId="19" fillId="0" borderId="0" xfId="8" applyFont="1" applyAlignment="1">
      <alignment horizontal="center" vertical="top" wrapText="1"/>
    </xf>
    <xf numFmtId="0" fontId="26" fillId="0" borderId="7" xfId="8" applyFont="1" applyBorder="1" applyAlignment="1">
      <alignment horizontal="justify" vertical="top" wrapText="1"/>
    </xf>
    <xf numFmtId="4" fontId="19" fillId="0" borderId="8" xfId="8" applyNumberFormat="1" applyFont="1" applyBorder="1" applyAlignment="1">
      <alignment horizontal="right" vertical="top" wrapText="1"/>
    </xf>
    <xf numFmtId="0" fontId="26" fillId="0" borderId="9" xfId="8" quotePrefix="1" applyFont="1" applyBorder="1" applyAlignment="1">
      <alignment horizontal="justify" vertical="top" wrapText="1"/>
    </xf>
    <xf numFmtId="4" fontId="19" fillId="0" borderId="9" xfId="8" applyNumberFormat="1" applyFont="1" applyBorder="1" applyAlignment="1">
      <alignment horizontal="right" vertical="top" wrapText="1"/>
    </xf>
    <xf numFmtId="0" fontId="20" fillId="0" borderId="0" xfId="8" applyFont="1" applyAlignment="1">
      <alignment horizontal="left" vertical="top"/>
    </xf>
    <xf numFmtId="0" fontId="26" fillId="0" borderId="0" xfId="8" applyFont="1" applyAlignment="1">
      <alignment horizontal="justify" vertical="top" wrapText="1"/>
    </xf>
    <xf numFmtId="0" fontId="27" fillId="0" borderId="0" xfId="8" applyFont="1" applyAlignment="1">
      <alignment vertical="top"/>
    </xf>
    <xf numFmtId="0" fontId="20" fillId="0" borderId="0" xfId="8" applyFont="1" applyAlignment="1">
      <alignment horizontal="left" vertical="top"/>
    </xf>
    <xf numFmtId="0" fontId="28" fillId="0" borderId="0" xfId="8" applyFont="1" applyAlignment="1">
      <alignment horizontal="center" vertical="top"/>
    </xf>
    <xf numFmtId="0" fontId="26" fillId="0" borderId="0" xfId="8" applyFont="1" applyAlignment="1">
      <alignment horizontal="left" vertical="top"/>
    </xf>
    <xf numFmtId="4" fontId="19" fillId="0" borderId="0" xfId="8" applyNumberFormat="1" applyFont="1" applyAlignment="1">
      <alignment horizontal="center" vertical="top"/>
    </xf>
    <xf numFmtId="0" fontId="28" fillId="0" borderId="0" xfId="8" applyFont="1" applyAlignment="1">
      <alignment horizontal="justify" vertical="top" wrapText="1"/>
    </xf>
    <xf numFmtId="8" fontId="19" fillId="0" borderId="0" xfId="8" applyNumberFormat="1" applyFont="1" applyAlignment="1">
      <alignment horizontal="justify" vertical="top" wrapText="1"/>
    </xf>
    <xf numFmtId="0" fontId="29" fillId="0" borderId="0" xfId="8" applyFont="1" applyAlignment="1">
      <alignment vertical="top"/>
    </xf>
    <xf numFmtId="4" fontId="29" fillId="0" borderId="0" xfId="8" applyNumberFormat="1" applyFont="1" applyAlignment="1">
      <alignment horizontal="right" vertical="top" wrapText="1"/>
    </xf>
    <xf numFmtId="0" fontId="19" fillId="0" borderId="0" xfId="8" applyFont="1" applyAlignment="1" applyProtection="1">
      <alignment horizontal="center" vertical="top"/>
      <protection locked="0"/>
    </xf>
    <xf numFmtId="0" fontId="19" fillId="0" borderId="0" xfId="8" applyFont="1" applyAlignment="1">
      <alignment horizontal="justify" vertical="top" wrapText="1"/>
    </xf>
    <xf numFmtId="49" fontId="19" fillId="0" borderId="0" xfId="8" applyNumberFormat="1" applyFont="1" applyAlignment="1">
      <alignment horizontal="left" vertical="top" wrapText="1"/>
    </xf>
    <xf numFmtId="49" fontId="19" fillId="0" borderId="0" xfId="8" applyNumberFormat="1" applyFont="1" applyAlignment="1">
      <alignment vertical="top" wrapText="1"/>
    </xf>
    <xf numFmtId="49" fontId="19" fillId="0" borderId="0" xfId="8" applyNumberFormat="1" applyFont="1" applyAlignment="1">
      <alignment horizontal="justify" vertical="top" wrapText="1"/>
    </xf>
    <xf numFmtId="49" fontId="19" fillId="0" borderId="0" xfId="8" applyNumberFormat="1" applyFont="1" applyAlignment="1">
      <alignment horizontal="right" vertical="top" wrapText="1"/>
    </xf>
    <xf numFmtId="49" fontId="19" fillId="0" borderId="0" xfId="8" applyNumberFormat="1" applyFont="1" applyAlignment="1">
      <alignment wrapText="1"/>
    </xf>
    <xf numFmtId="49" fontId="19" fillId="0" borderId="0" xfId="8" applyNumberFormat="1" applyFont="1" applyAlignment="1">
      <alignment horizontal="left" vertical="top"/>
    </xf>
    <xf numFmtId="49" fontId="19" fillId="0" borderId="0" xfId="8" applyNumberFormat="1" applyFont="1" applyAlignment="1">
      <alignment vertical="top"/>
    </xf>
    <xf numFmtId="49" fontId="19" fillId="0" borderId="0" xfId="8" applyNumberFormat="1" applyFont="1"/>
    <xf numFmtId="2" fontId="19" fillId="0" borderId="0" xfId="8" applyNumberFormat="1" applyFont="1" applyAlignment="1">
      <alignment vertical="top"/>
    </xf>
    <xf numFmtId="4" fontId="19" fillId="0" borderId="0" xfId="8" applyNumberFormat="1" applyFont="1" applyAlignment="1" applyProtection="1">
      <alignment horizontal="right" vertical="top"/>
      <protection locked="0"/>
    </xf>
    <xf numFmtId="0" fontId="30" fillId="0" borderId="0" xfId="9" applyFont="1" applyAlignment="1">
      <alignment horizontal="left" vertical="top" wrapText="1"/>
    </xf>
    <xf numFmtId="49" fontId="30" fillId="0" borderId="0" xfId="9" applyNumberFormat="1" applyFont="1" applyAlignment="1">
      <alignment horizontal="justify" vertical="top" wrapText="1"/>
    </xf>
    <xf numFmtId="4" fontId="30" fillId="0" borderId="0" xfId="9" applyNumberFormat="1" applyFont="1" applyAlignment="1">
      <alignment horizontal="center" vertical="top" wrapText="1"/>
    </xf>
    <xf numFmtId="0" fontId="31" fillId="0" borderId="0" xfId="9" applyFont="1" applyAlignment="1">
      <alignment wrapText="1"/>
    </xf>
    <xf numFmtId="0" fontId="30" fillId="0" borderId="0" xfId="9" applyFont="1" applyAlignment="1">
      <alignment wrapText="1"/>
    </xf>
    <xf numFmtId="0" fontId="19" fillId="0" borderId="1" xfId="8" applyFont="1" applyBorder="1" applyAlignment="1">
      <alignment horizontal="left" vertical="top"/>
    </xf>
    <xf numFmtId="0" fontId="19" fillId="0" borderId="1" xfId="8" applyFont="1" applyBorder="1" applyAlignment="1">
      <alignment vertical="top"/>
    </xf>
    <xf numFmtId="0" fontId="19" fillId="0" borderId="1" xfId="8" applyFont="1" applyBorder="1" applyAlignment="1">
      <alignment horizontal="center" vertical="top"/>
    </xf>
    <xf numFmtId="0" fontId="19" fillId="0" borderId="1" xfId="8" applyFont="1" applyBorder="1" applyAlignment="1">
      <alignment horizontal="justify" vertical="top" wrapText="1"/>
    </xf>
    <xf numFmtId="4" fontId="19" fillId="0" borderId="1" xfId="8" applyNumberFormat="1" applyFont="1" applyBorder="1" applyAlignment="1">
      <alignment horizontal="right" vertical="top"/>
    </xf>
    <xf numFmtId="4" fontId="19" fillId="0" borderId="1" xfId="8" applyNumberFormat="1" applyFont="1" applyBorder="1" applyAlignment="1">
      <alignment horizontal="right" vertical="top" wrapText="1"/>
    </xf>
    <xf numFmtId="0" fontId="32" fillId="0" borderId="0" xfId="9" applyFont="1" applyAlignment="1">
      <alignment vertical="top"/>
    </xf>
    <xf numFmtId="0" fontId="33" fillId="0" borderId="0" xfId="9" applyFont="1" applyAlignment="1">
      <alignment horizontal="justify" vertical="top" wrapText="1"/>
    </xf>
    <xf numFmtId="8" fontId="33" fillId="0" borderId="0" xfId="9" applyNumberFormat="1" applyFont="1" applyAlignment="1">
      <alignment horizontal="right" vertical="top" wrapText="1"/>
    </xf>
    <xf numFmtId="0" fontId="32" fillId="0" borderId="0" xfId="9" applyFont="1" applyAlignment="1">
      <alignment horizontal="justify" vertical="top" wrapText="1"/>
    </xf>
    <xf numFmtId="0" fontId="32" fillId="0" borderId="0" xfId="9" applyFont="1" applyAlignment="1">
      <alignment vertical="top" wrapText="1"/>
    </xf>
    <xf numFmtId="0" fontId="34" fillId="0" borderId="0" xfId="9" applyFont="1" applyAlignment="1">
      <alignment horizontal="justify" vertical="top" wrapText="1"/>
    </xf>
    <xf numFmtId="8" fontId="35" fillId="0" borderId="0" xfId="9" applyNumberFormat="1" applyFont="1" applyAlignment="1">
      <alignment horizontal="right" vertical="top" wrapText="1"/>
    </xf>
    <xf numFmtId="0" fontId="35" fillId="0" borderId="1" xfId="9" applyFont="1" applyBorder="1" applyAlignment="1">
      <alignment horizontal="center" vertical="top"/>
    </xf>
    <xf numFmtId="0" fontId="34" fillId="0" borderId="1" xfId="9" applyFont="1" applyBorder="1" applyAlignment="1">
      <alignment horizontal="justify" vertical="top" wrapText="1"/>
    </xf>
    <xf numFmtId="0" fontId="35" fillId="0" borderId="1" xfId="9" applyFont="1" applyBorder="1" applyAlignment="1">
      <alignment horizontal="right" vertical="top"/>
    </xf>
    <xf numFmtId="8" fontId="35" fillId="0" borderId="1" xfId="9" applyNumberFormat="1" applyFont="1" applyBorder="1" applyAlignment="1">
      <alignment horizontal="right" vertical="top" wrapText="1"/>
    </xf>
    <xf numFmtId="0" fontId="36" fillId="0" borderId="0" xfId="9" applyFont="1" applyAlignment="1">
      <alignment horizontal="left" vertical="top"/>
    </xf>
    <xf numFmtId="8" fontId="33" fillId="0" borderId="12" xfId="9" applyNumberFormat="1" applyFont="1" applyBorder="1" applyAlignment="1">
      <alignment horizontal="right" vertical="top" wrapText="1"/>
    </xf>
    <xf numFmtId="0" fontId="34" fillId="0" borderId="0" xfId="9" applyFont="1" applyAlignment="1">
      <alignment horizontal="left" vertical="top"/>
    </xf>
    <xf numFmtId="0" fontId="38" fillId="0" borderId="11" xfId="9" applyFont="1" applyBorder="1" applyAlignment="1">
      <alignment horizontal="left" vertical="top"/>
    </xf>
    <xf numFmtId="0" fontId="37" fillId="0" borderId="10" xfId="9" applyFont="1" applyBorder="1" applyAlignment="1">
      <alignment horizontal="right" vertical="top"/>
    </xf>
  </cellXfs>
  <cellStyles count="10">
    <cellStyle name="Euro" xfId="1" xr:uid="{00000000-0005-0000-0000-000000000000}"/>
    <cellStyle name="Euro 2" xfId="7" xr:uid="{00000000-0005-0000-0000-000001000000}"/>
    <cellStyle name="Euro_Press. nº 200100070 CAL TUBAU PARDINES Porta corredera cabanya" xfId="2" xr:uid="{00000000-0005-0000-0000-000002000000}"/>
    <cellStyle name="Excel Built-in Normal" xfId="3" xr:uid="{00000000-0005-0000-0000-000003000000}"/>
    <cellStyle name="Normal" xfId="0" builtinId="0"/>
    <cellStyle name="Normal 10" xfId="8" xr:uid="{16F9F4B2-D862-46CC-8F0F-C0B889608BFD}"/>
    <cellStyle name="Normal 2" xfId="4" xr:uid="{00000000-0005-0000-0000-000005000000}"/>
    <cellStyle name="Normal 3" xfId="5" xr:uid="{00000000-0005-0000-0000-000006000000}"/>
    <cellStyle name="Normal 4" xfId="6" xr:uid="{00000000-0005-0000-0000-000007000000}"/>
    <cellStyle name="Normal 5" xfId="9" xr:uid="{1B5897CF-8185-4093-A9F6-0D66B8908769}"/>
  </cellStyles>
  <dxfs count="0"/>
  <tableStyles count="0" defaultTableStyle="TableStyleMedium2" defaultPivotStyle="PivotStyleLight16"/>
  <colors>
    <mruColors>
      <color rgb="FFFFD5D5"/>
      <color rgb="FFFFA3B5"/>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3F526-2B01-404F-9079-66D41F91C657}">
  <sheetPr>
    <pageSetUpPr fitToPage="1"/>
  </sheetPr>
  <dimension ref="A2:F252"/>
  <sheetViews>
    <sheetView showZeros="0" view="pageBreakPreview" zoomScale="84" zoomScaleNormal="100" zoomScaleSheetLayoutView="84" workbookViewId="0">
      <selection activeCell="J16" sqref="J16"/>
    </sheetView>
  </sheetViews>
  <sheetFormatPr defaultColWidth="11.42578125" defaultRowHeight="15"/>
  <cols>
    <col min="1" max="1" width="5.7109375" style="91" customWidth="1"/>
    <col min="2" max="2" width="7.7109375" style="86" customWidth="1"/>
    <col min="3" max="3" width="4.7109375" style="87" customWidth="1"/>
    <col min="4" max="4" width="53.5703125" style="88" customWidth="1"/>
    <col min="5" max="5" width="9.7109375" style="89" customWidth="1"/>
    <col min="6" max="6" width="14.42578125" style="89" customWidth="1"/>
    <col min="7" max="205" width="11.42578125" style="90"/>
    <col min="206" max="206" width="5.7109375" style="90" customWidth="1"/>
    <col min="207" max="207" width="6.85546875" style="90" customWidth="1"/>
    <col min="208" max="208" width="4.7109375" style="90" customWidth="1"/>
    <col min="209" max="209" width="45.42578125" style="90" customWidth="1"/>
    <col min="210" max="210" width="11.140625" style="90" customWidth="1"/>
    <col min="211" max="211" width="14.85546875" style="90" customWidth="1"/>
    <col min="212" max="461" width="11.42578125" style="90"/>
    <col min="462" max="462" width="5.7109375" style="90" customWidth="1"/>
    <col min="463" max="463" width="6.85546875" style="90" customWidth="1"/>
    <col min="464" max="464" width="4.7109375" style="90" customWidth="1"/>
    <col min="465" max="465" width="45.42578125" style="90" customWidth="1"/>
    <col min="466" max="466" width="11.140625" style="90" customWidth="1"/>
    <col min="467" max="467" width="14.85546875" style="90" customWidth="1"/>
    <col min="468" max="717" width="11.42578125" style="90"/>
    <col min="718" max="718" width="5.7109375" style="90" customWidth="1"/>
    <col min="719" max="719" width="6.85546875" style="90" customWidth="1"/>
    <col min="720" max="720" width="4.7109375" style="90" customWidth="1"/>
    <col min="721" max="721" width="45.42578125" style="90" customWidth="1"/>
    <col min="722" max="722" width="11.140625" style="90" customWidth="1"/>
    <col min="723" max="723" width="14.85546875" style="90" customWidth="1"/>
    <col min="724" max="973" width="11.42578125" style="90"/>
    <col min="974" max="974" width="5.7109375" style="90" customWidth="1"/>
    <col min="975" max="975" width="6.85546875" style="90" customWidth="1"/>
    <col min="976" max="976" width="4.7109375" style="90" customWidth="1"/>
    <col min="977" max="977" width="45.42578125" style="90" customWidth="1"/>
    <col min="978" max="978" width="11.140625" style="90" customWidth="1"/>
    <col min="979" max="979" width="14.85546875" style="90" customWidth="1"/>
    <col min="980" max="1229" width="11.42578125" style="90"/>
    <col min="1230" max="1230" width="5.7109375" style="90" customWidth="1"/>
    <col min="1231" max="1231" width="6.85546875" style="90" customWidth="1"/>
    <col min="1232" max="1232" width="4.7109375" style="90" customWidth="1"/>
    <col min="1233" max="1233" width="45.42578125" style="90" customWidth="1"/>
    <col min="1234" max="1234" width="11.140625" style="90" customWidth="1"/>
    <col min="1235" max="1235" width="14.85546875" style="90" customWidth="1"/>
    <col min="1236" max="1485" width="11.42578125" style="90"/>
    <col min="1486" max="1486" width="5.7109375" style="90" customWidth="1"/>
    <col min="1487" max="1487" width="6.85546875" style="90" customWidth="1"/>
    <col min="1488" max="1488" width="4.7109375" style="90" customWidth="1"/>
    <col min="1489" max="1489" width="45.42578125" style="90" customWidth="1"/>
    <col min="1490" max="1490" width="11.140625" style="90" customWidth="1"/>
    <col min="1491" max="1491" width="14.85546875" style="90" customWidth="1"/>
    <col min="1492" max="1741" width="11.42578125" style="90"/>
    <col min="1742" max="1742" width="5.7109375" style="90" customWidth="1"/>
    <col min="1743" max="1743" width="6.85546875" style="90" customWidth="1"/>
    <col min="1744" max="1744" width="4.7109375" style="90" customWidth="1"/>
    <col min="1745" max="1745" width="45.42578125" style="90" customWidth="1"/>
    <col min="1746" max="1746" width="11.140625" style="90" customWidth="1"/>
    <col min="1747" max="1747" width="14.85546875" style="90" customWidth="1"/>
    <col min="1748" max="1997" width="11.42578125" style="90"/>
    <col min="1998" max="1998" width="5.7109375" style="90" customWidth="1"/>
    <col min="1999" max="1999" width="6.85546875" style="90" customWidth="1"/>
    <col min="2000" max="2000" width="4.7109375" style="90" customWidth="1"/>
    <col min="2001" max="2001" width="45.42578125" style="90" customWidth="1"/>
    <col min="2002" max="2002" width="11.140625" style="90" customWidth="1"/>
    <col min="2003" max="2003" width="14.85546875" style="90" customWidth="1"/>
    <col min="2004" max="2253" width="11.42578125" style="90"/>
    <col min="2254" max="2254" width="5.7109375" style="90" customWidth="1"/>
    <col min="2255" max="2255" width="6.85546875" style="90" customWidth="1"/>
    <col min="2256" max="2256" width="4.7109375" style="90" customWidth="1"/>
    <col min="2257" max="2257" width="45.42578125" style="90" customWidth="1"/>
    <col min="2258" max="2258" width="11.140625" style="90" customWidth="1"/>
    <col min="2259" max="2259" width="14.85546875" style="90" customWidth="1"/>
    <col min="2260" max="2509" width="11.42578125" style="90"/>
    <col min="2510" max="2510" width="5.7109375" style="90" customWidth="1"/>
    <col min="2511" max="2511" width="6.85546875" style="90" customWidth="1"/>
    <col min="2512" max="2512" width="4.7109375" style="90" customWidth="1"/>
    <col min="2513" max="2513" width="45.42578125" style="90" customWidth="1"/>
    <col min="2514" max="2514" width="11.140625" style="90" customWidth="1"/>
    <col min="2515" max="2515" width="14.85546875" style="90" customWidth="1"/>
    <col min="2516" max="2765" width="11.42578125" style="90"/>
    <col min="2766" max="2766" width="5.7109375" style="90" customWidth="1"/>
    <col min="2767" max="2767" width="6.85546875" style="90" customWidth="1"/>
    <col min="2768" max="2768" width="4.7109375" style="90" customWidth="1"/>
    <col min="2769" max="2769" width="45.42578125" style="90" customWidth="1"/>
    <col min="2770" max="2770" width="11.140625" style="90" customWidth="1"/>
    <col min="2771" max="2771" width="14.85546875" style="90" customWidth="1"/>
    <col min="2772" max="3021" width="11.42578125" style="90"/>
    <col min="3022" max="3022" width="5.7109375" style="90" customWidth="1"/>
    <col min="3023" max="3023" width="6.85546875" style="90" customWidth="1"/>
    <col min="3024" max="3024" width="4.7109375" style="90" customWidth="1"/>
    <col min="3025" max="3025" width="45.42578125" style="90" customWidth="1"/>
    <col min="3026" max="3026" width="11.140625" style="90" customWidth="1"/>
    <col min="3027" max="3027" width="14.85546875" style="90" customWidth="1"/>
    <col min="3028" max="3277" width="11.42578125" style="90"/>
    <col min="3278" max="3278" width="5.7109375" style="90" customWidth="1"/>
    <col min="3279" max="3279" width="6.85546875" style="90" customWidth="1"/>
    <col min="3280" max="3280" width="4.7109375" style="90" customWidth="1"/>
    <col min="3281" max="3281" width="45.42578125" style="90" customWidth="1"/>
    <col min="3282" max="3282" width="11.140625" style="90" customWidth="1"/>
    <col min="3283" max="3283" width="14.85546875" style="90" customWidth="1"/>
    <col min="3284" max="3533" width="11.42578125" style="90"/>
    <col min="3534" max="3534" width="5.7109375" style="90" customWidth="1"/>
    <col min="3535" max="3535" width="6.85546875" style="90" customWidth="1"/>
    <col min="3536" max="3536" width="4.7109375" style="90" customWidth="1"/>
    <col min="3537" max="3537" width="45.42578125" style="90" customWidth="1"/>
    <col min="3538" max="3538" width="11.140625" style="90" customWidth="1"/>
    <col min="3539" max="3539" width="14.85546875" style="90" customWidth="1"/>
    <col min="3540" max="3789" width="11.42578125" style="90"/>
    <col min="3790" max="3790" width="5.7109375" style="90" customWidth="1"/>
    <col min="3791" max="3791" width="6.85546875" style="90" customWidth="1"/>
    <col min="3792" max="3792" width="4.7109375" style="90" customWidth="1"/>
    <col min="3793" max="3793" width="45.42578125" style="90" customWidth="1"/>
    <col min="3794" max="3794" width="11.140625" style="90" customWidth="1"/>
    <col min="3795" max="3795" width="14.85546875" style="90" customWidth="1"/>
    <col min="3796" max="4045" width="11.42578125" style="90"/>
    <col min="4046" max="4046" width="5.7109375" style="90" customWidth="1"/>
    <col min="4047" max="4047" width="6.85546875" style="90" customWidth="1"/>
    <col min="4048" max="4048" width="4.7109375" style="90" customWidth="1"/>
    <col min="4049" max="4049" width="45.42578125" style="90" customWidth="1"/>
    <col min="4050" max="4050" width="11.140625" style="90" customWidth="1"/>
    <col min="4051" max="4051" width="14.85546875" style="90" customWidth="1"/>
    <col min="4052" max="4301" width="11.42578125" style="90"/>
    <col min="4302" max="4302" width="5.7109375" style="90" customWidth="1"/>
    <col min="4303" max="4303" width="6.85546875" style="90" customWidth="1"/>
    <col min="4304" max="4304" width="4.7109375" style="90" customWidth="1"/>
    <col min="4305" max="4305" width="45.42578125" style="90" customWidth="1"/>
    <col min="4306" max="4306" width="11.140625" style="90" customWidth="1"/>
    <col min="4307" max="4307" width="14.85546875" style="90" customWidth="1"/>
    <col min="4308" max="4557" width="11.42578125" style="90"/>
    <col min="4558" max="4558" width="5.7109375" style="90" customWidth="1"/>
    <col min="4559" max="4559" width="6.85546875" style="90" customWidth="1"/>
    <col min="4560" max="4560" width="4.7109375" style="90" customWidth="1"/>
    <col min="4561" max="4561" width="45.42578125" style="90" customWidth="1"/>
    <col min="4562" max="4562" width="11.140625" style="90" customWidth="1"/>
    <col min="4563" max="4563" width="14.85546875" style="90" customWidth="1"/>
    <col min="4564" max="4813" width="11.42578125" style="90"/>
    <col min="4814" max="4814" width="5.7109375" style="90" customWidth="1"/>
    <col min="4815" max="4815" width="6.85546875" style="90" customWidth="1"/>
    <col min="4816" max="4816" width="4.7109375" style="90" customWidth="1"/>
    <col min="4817" max="4817" width="45.42578125" style="90" customWidth="1"/>
    <col min="4818" max="4818" width="11.140625" style="90" customWidth="1"/>
    <col min="4819" max="4819" width="14.85546875" style="90" customWidth="1"/>
    <col min="4820" max="5069" width="11.42578125" style="90"/>
    <col min="5070" max="5070" width="5.7109375" style="90" customWidth="1"/>
    <col min="5071" max="5071" width="6.85546875" style="90" customWidth="1"/>
    <col min="5072" max="5072" width="4.7109375" style="90" customWidth="1"/>
    <col min="5073" max="5073" width="45.42578125" style="90" customWidth="1"/>
    <col min="5074" max="5074" width="11.140625" style="90" customWidth="1"/>
    <col min="5075" max="5075" width="14.85546875" style="90" customWidth="1"/>
    <col min="5076" max="5325" width="11.42578125" style="90"/>
    <col min="5326" max="5326" width="5.7109375" style="90" customWidth="1"/>
    <col min="5327" max="5327" width="6.85546875" style="90" customWidth="1"/>
    <col min="5328" max="5328" width="4.7109375" style="90" customWidth="1"/>
    <col min="5329" max="5329" width="45.42578125" style="90" customWidth="1"/>
    <col min="5330" max="5330" width="11.140625" style="90" customWidth="1"/>
    <col min="5331" max="5331" width="14.85546875" style="90" customWidth="1"/>
    <col min="5332" max="5581" width="11.42578125" style="90"/>
    <col min="5582" max="5582" width="5.7109375" style="90" customWidth="1"/>
    <col min="5583" max="5583" width="6.85546875" style="90" customWidth="1"/>
    <col min="5584" max="5584" width="4.7109375" style="90" customWidth="1"/>
    <col min="5585" max="5585" width="45.42578125" style="90" customWidth="1"/>
    <col min="5586" max="5586" width="11.140625" style="90" customWidth="1"/>
    <col min="5587" max="5587" width="14.85546875" style="90" customWidth="1"/>
    <col min="5588" max="5837" width="11.42578125" style="90"/>
    <col min="5838" max="5838" width="5.7109375" style="90" customWidth="1"/>
    <col min="5839" max="5839" width="6.85546875" style="90" customWidth="1"/>
    <col min="5840" max="5840" width="4.7109375" style="90" customWidth="1"/>
    <col min="5841" max="5841" width="45.42578125" style="90" customWidth="1"/>
    <col min="5842" max="5842" width="11.140625" style="90" customWidth="1"/>
    <col min="5843" max="5843" width="14.85546875" style="90" customWidth="1"/>
    <col min="5844" max="6093" width="11.42578125" style="90"/>
    <col min="6094" max="6094" width="5.7109375" style="90" customWidth="1"/>
    <col min="6095" max="6095" width="6.85546875" style="90" customWidth="1"/>
    <col min="6096" max="6096" width="4.7109375" style="90" customWidth="1"/>
    <col min="6097" max="6097" width="45.42578125" style="90" customWidth="1"/>
    <col min="6098" max="6098" width="11.140625" style="90" customWidth="1"/>
    <col min="6099" max="6099" width="14.85546875" style="90" customWidth="1"/>
    <col min="6100" max="6349" width="11.42578125" style="90"/>
    <col min="6350" max="6350" width="5.7109375" style="90" customWidth="1"/>
    <col min="6351" max="6351" width="6.85546875" style="90" customWidth="1"/>
    <col min="6352" max="6352" width="4.7109375" style="90" customWidth="1"/>
    <col min="6353" max="6353" width="45.42578125" style="90" customWidth="1"/>
    <col min="6354" max="6354" width="11.140625" style="90" customWidth="1"/>
    <col min="6355" max="6355" width="14.85546875" style="90" customWidth="1"/>
    <col min="6356" max="6605" width="11.42578125" style="90"/>
    <col min="6606" max="6606" width="5.7109375" style="90" customWidth="1"/>
    <col min="6607" max="6607" width="6.85546875" style="90" customWidth="1"/>
    <col min="6608" max="6608" width="4.7109375" style="90" customWidth="1"/>
    <col min="6609" max="6609" width="45.42578125" style="90" customWidth="1"/>
    <col min="6610" max="6610" width="11.140625" style="90" customWidth="1"/>
    <col min="6611" max="6611" width="14.85546875" style="90" customWidth="1"/>
    <col min="6612" max="6861" width="11.42578125" style="90"/>
    <col min="6862" max="6862" width="5.7109375" style="90" customWidth="1"/>
    <col min="6863" max="6863" width="6.85546875" style="90" customWidth="1"/>
    <col min="6864" max="6864" width="4.7109375" style="90" customWidth="1"/>
    <col min="6865" max="6865" width="45.42578125" style="90" customWidth="1"/>
    <col min="6866" max="6866" width="11.140625" style="90" customWidth="1"/>
    <col min="6867" max="6867" width="14.85546875" style="90" customWidth="1"/>
    <col min="6868" max="7117" width="11.42578125" style="90"/>
    <col min="7118" max="7118" width="5.7109375" style="90" customWidth="1"/>
    <col min="7119" max="7119" width="6.85546875" style="90" customWidth="1"/>
    <col min="7120" max="7120" width="4.7109375" style="90" customWidth="1"/>
    <col min="7121" max="7121" width="45.42578125" style="90" customWidth="1"/>
    <col min="7122" max="7122" width="11.140625" style="90" customWidth="1"/>
    <col min="7123" max="7123" width="14.85546875" style="90" customWidth="1"/>
    <col min="7124" max="7373" width="11.42578125" style="90"/>
    <col min="7374" max="7374" width="5.7109375" style="90" customWidth="1"/>
    <col min="7375" max="7375" width="6.85546875" style="90" customWidth="1"/>
    <col min="7376" max="7376" width="4.7109375" style="90" customWidth="1"/>
    <col min="7377" max="7377" width="45.42578125" style="90" customWidth="1"/>
    <col min="7378" max="7378" width="11.140625" style="90" customWidth="1"/>
    <col min="7379" max="7379" width="14.85546875" style="90" customWidth="1"/>
    <col min="7380" max="7629" width="11.42578125" style="90"/>
    <col min="7630" max="7630" width="5.7109375" style="90" customWidth="1"/>
    <col min="7631" max="7631" width="6.85546875" style="90" customWidth="1"/>
    <col min="7632" max="7632" width="4.7109375" style="90" customWidth="1"/>
    <col min="7633" max="7633" width="45.42578125" style="90" customWidth="1"/>
    <col min="7634" max="7634" width="11.140625" style="90" customWidth="1"/>
    <col min="7635" max="7635" width="14.85546875" style="90" customWidth="1"/>
    <col min="7636" max="7885" width="11.42578125" style="90"/>
    <col min="7886" max="7886" width="5.7109375" style="90" customWidth="1"/>
    <col min="7887" max="7887" width="6.85546875" style="90" customWidth="1"/>
    <col min="7888" max="7888" width="4.7109375" style="90" customWidth="1"/>
    <col min="7889" max="7889" width="45.42578125" style="90" customWidth="1"/>
    <col min="7890" max="7890" width="11.140625" style="90" customWidth="1"/>
    <col min="7891" max="7891" width="14.85546875" style="90" customWidth="1"/>
    <col min="7892" max="8141" width="11.42578125" style="90"/>
    <col min="8142" max="8142" width="5.7109375" style="90" customWidth="1"/>
    <col min="8143" max="8143" width="6.85546875" style="90" customWidth="1"/>
    <col min="8144" max="8144" width="4.7109375" style="90" customWidth="1"/>
    <col min="8145" max="8145" width="45.42578125" style="90" customWidth="1"/>
    <col min="8146" max="8146" width="11.140625" style="90" customWidth="1"/>
    <col min="8147" max="8147" width="14.85546875" style="90" customWidth="1"/>
    <col min="8148" max="8397" width="11.42578125" style="90"/>
    <col min="8398" max="8398" width="5.7109375" style="90" customWidth="1"/>
    <col min="8399" max="8399" width="6.85546875" style="90" customWidth="1"/>
    <col min="8400" max="8400" width="4.7109375" style="90" customWidth="1"/>
    <col min="8401" max="8401" width="45.42578125" style="90" customWidth="1"/>
    <col min="8402" max="8402" width="11.140625" style="90" customWidth="1"/>
    <col min="8403" max="8403" width="14.85546875" style="90" customWidth="1"/>
    <col min="8404" max="8653" width="11.42578125" style="90"/>
    <col min="8654" max="8654" width="5.7109375" style="90" customWidth="1"/>
    <col min="8655" max="8655" width="6.85546875" style="90" customWidth="1"/>
    <col min="8656" max="8656" width="4.7109375" style="90" customWidth="1"/>
    <col min="8657" max="8657" width="45.42578125" style="90" customWidth="1"/>
    <col min="8658" max="8658" width="11.140625" style="90" customWidth="1"/>
    <col min="8659" max="8659" width="14.85546875" style="90" customWidth="1"/>
    <col min="8660" max="8909" width="11.42578125" style="90"/>
    <col min="8910" max="8910" width="5.7109375" style="90" customWidth="1"/>
    <col min="8911" max="8911" width="6.85546875" style="90" customWidth="1"/>
    <col min="8912" max="8912" width="4.7109375" style="90" customWidth="1"/>
    <col min="8913" max="8913" width="45.42578125" style="90" customWidth="1"/>
    <col min="8914" max="8914" width="11.140625" style="90" customWidth="1"/>
    <col min="8915" max="8915" width="14.85546875" style="90" customWidth="1"/>
    <col min="8916" max="9165" width="11.42578125" style="90"/>
    <col min="9166" max="9166" width="5.7109375" style="90" customWidth="1"/>
    <col min="9167" max="9167" width="6.85546875" style="90" customWidth="1"/>
    <col min="9168" max="9168" width="4.7109375" style="90" customWidth="1"/>
    <col min="9169" max="9169" width="45.42578125" style="90" customWidth="1"/>
    <col min="9170" max="9170" width="11.140625" style="90" customWidth="1"/>
    <col min="9171" max="9171" width="14.85546875" style="90" customWidth="1"/>
    <col min="9172" max="9421" width="11.42578125" style="90"/>
    <col min="9422" max="9422" width="5.7109375" style="90" customWidth="1"/>
    <col min="9423" max="9423" width="6.85546875" style="90" customWidth="1"/>
    <col min="9424" max="9424" width="4.7109375" style="90" customWidth="1"/>
    <col min="9425" max="9425" width="45.42578125" style="90" customWidth="1"/>
    <col min="9426" max="9426" width="11.140625" style="90" customWidth="1"/>
    <col min="9427" max="9427" width="14.85546875" style="90" customWidth="1"/>
    <col min="9428" max="9677" width="11.42578125" style="90"/>
    <col min="9678" max="9678" width="5.7109375" style="90" customWidth="1"/>
    <col min="9679" max="9679" width="6.85546875" style="90" customWidth="1"/>
    <col min="9680" max="9680" width="4.7109375" style="90" customWidth="1"/>
    <col min="9681" max="9681" width="45.42578125" style="90" customWidth="1"/>
    <col min="9682" max="9682" width="11.140625" style="90" customWidth="1"/>
    <col min="9683" max="9683" width="14.85546875" style="90" customWidth="1"/>
    <col min="9684" max="9933" width="11.42578125" style="90"/>
    <col min="9934" max="9934" width="5.7109375" style="90" customWidth="1"/>
    <col min="9935" max="9935" width="6.85546875" style="90" customWidth="1"/>
    <col min="9936" max="9936" width="4.7109375" style="90" customWidth="1"/>
    <col min="9937" max="9937" width="45.42578125" style="90" customWidth="1"/>
    <col min="9938" max="9938" width="11.140625" style="90" customWidth="1"/>
    <col min="9939" max="9939" width="14.85546875" style="90" customWidth="1"/>
    <col min="9940" max="10189" width="11.42578125" style="90"/>
    <col min="10190" max="10190" width="5.7109375" style="90" customWidth="1"/>
    <col min="10191" max="10191" width="6.85546875" style="90" customWidth="1"/>
    <col min="10192" max="10192" width="4.7109375" style="90" customWidth="1"/>
    <col min="10193" max="10193" width="45.42578125" style="90" customWidth="1"/>
    <col min="10194" max="10194" width="11.140625" style="90" customWidth="1"/>
    <col min="10195" max="10195" width="14.85546875" style="90" customWidth="1"/>
    <col min="10196" max="10445" width="11.42578125" style="90"/>
    <col min="10446" max="10446" width="5.7109375" style="90" customWidth="1"/>
    <col min="10447" max="10447" width="6.85546875" style="90" customWidth="1"/>
    <col min="10448" max="10448" width="4.7109375" style="90" customWidth="1"/>
    <col min="10449" max="10449" width="45.42578125" style="90" customWidth="1"/>
    <col min="10450" max="10450" width="11.140625" style="90" customWidth="1"/>
    <col min="10451" max="10451" width="14.85546875" style="90" customWidth="1"/>
    <col min="10452" max="10701" width="11.42578125" style="90"/>
    <col min="10702" max="10702" width="5.7109375" style="90" customWidth="1"/>
    <col min="10703" max="10703" width="6.85546875" style="90" customWidth="1"/>
    <col min="10704" max="10704" width="4.7109375" style="90" customWidth="1"/>
    <col min="10705" max="10705" width="45.42578125" style="90" customWidth="1"/>
    <col min="10706" max="10706" width="11.140625" style="90" customWidth="1"/>
    <col min="10707" max="10707" width="14.85546875" style="90" customWidth="1"/>
    <col min="10708" max="10957" width="11.42578125" style="90"/>
    <col min="10958" max="10958" width="5.7109375" style="90" customWidth="1"/>
    <col min="10959" max="10959" width="6.85546875" style="90" customWidth="1"/>
    <col min="10960" max="10960" width="4.7109375" style="90" customWidth="1"/>
    <col min="10961" max="10961" width="45.42578125" style="90" customWidth="1"/>
    <col min="10962" max="10962" width="11.140625" style="90" customWidth="1"/>
    <col min="10963" max="10963" width="14.85546875" style="90" customWidth="1"/>
    <col min="10964" max="11213" width="11.42578125" style="90"/>
    <col min="11214" max="11214" width="5.7109375" style="90" customWidth="1"/>
    <col min="11215" max="11215" width="6.85546875" style="90" customWidth="1"/>
    <col min="11216" max="11216" width="4.7109375" style="90" customWidth="1"/>
    <col min="11217" max="11217" width="45.42578125" style="90" customWidth="1"/>
    <col min="11218" max="11218" width="11.140625" style="90" customWidth="1"/>
    <col min="11219" max="11219" width="14.85546875" style="90" customWidth="1"/>
    <col min="11220" max="11469" width="11.42578125" style="90"/>
    <col min="11470" max="11470" width="5.7109375" style="90" customWidth="1"/>
    <col min="11471" max="11471" width="6.85546875" style="90" customWidth="1"/>
    <col min="11472" max="11472" width="4.7109375" style="90" customWidth="1"/>
    <col min="11473" max="11473" width="45.42578125" style="90" customWidth="1"/>
    <col min="11474" max="11474" width="11.140625" style="90" customWidth="1"/>
    <col min="11475" max="11475" width="14.85546875" style="90" customWidth="1"/>
    <col min="11476" max="11725" width="11.42578125" style="90"/>
    <col min="11726" max="11726" width="5.7109375" style="90" customWidth="1"/>
    <col min="11727" max="11727" width="6.85546875" style="90" customWidth="1"/>
    <col min="11728" max="11728" width="4.7109375" style="90" customWidth="1"/>
    <col min="11729" max="11729" width="45.42578125" style="90" customWidth="1"/>
    <col min="11730" max="11730" width="11.140625" style="90" customWidth="1"/>
    <col min="11731" max="11731" width="14.85546875" style="90" customWidth="1"/>
    <col min="11732" max="11981" width="11.42578125" style="90"/>
    <col min="11982" max="11982" width="5.7109375" style="90" customWidth="1"/>
    <col min="11983" max="11983" width="6.85546875" style="90" customWidth="1"/>
    <col min="11984" max="11984" width="4.7109375" style="90" customWidth="1"/>
    <col min="11985" max="11985" width="45.42578125" style="90" customWidth="1"/>
    <col min="11986" max="11986" width="11.140625" style="90" customWidth="1"/>
    <col min="11987" max="11987" width="14.85546875" style="90" customWidth="1"/>
    <col min="11988" max="12237" width="11.42578125" style="90"/>
    <col min="12238" max="12238" width="5.7109375" style="90" customWidth="1"/>
    <col min="12239" max="12239" width="6.85546875" style="90" customWidth="1"/>
    <col min="12240" max="12240" width="4.7109375" style="90" customWidth="1"/>
    <col min="12241" max="12241" width="45.42578125" style="90" customWidth="1"/>
    <col min="12242" max="12242" width="11.140625" style="90" customWidth="1"/>
    <col min="12243" max="12243" width="14.85546875" style="90" customWidth="1"/>
    <col min="12244" max="12493" width="11.42578125" style="90"/>
    <col min="12494" max="12494" width="5.7109375" style="90" customWidth="1"/>
    <col min="12495" max="12495" width="6.85546875" style="90" customWidth="1"/>
    <col min="12496" max="12496" width="4.7109375" style="90" customWidth="1"/>
    <col min="12497" max="12497" width="45.42578125" style="90" customWidth="1"/>
    <col min="12498" max="12498" width="11.140625" style="90" customWidth="1"/>
    <col min="12499" max="12499" width="14.85546875" style="90" customWidth="1"/>
    <col min="12500" max="12749" width="11.42578125" style="90"/>
    <col min="12750" max="12750" width="5.7109375" style="90" customWidth="1"/>
    <col min="12751" max="12751" width="6.85546875" style="90" customWidth="1"/>
    <col min="12752" max="12752" width="4.7109375" style="90" customWidth="1"/>
    <col min="12753" max="12753" width="45.42578125" style="90" customWidth="1"/>
    <col min="12754" max="12754" width="11.140625" style="90" customWidth="1"/>
    <col min="12755" max="12755" width="14.85546875" style="90" customWidth="1"/>
    <col min="12756" max="13005" width="11.42578125" style="90"/>
    <col min="13006" max="13006" width="5.7109375" style="90" customWidth="1"/>
    <col min="13007" max="13007" width="6.85546875" style="90" customWidth="1"/>
    <col min="13008" max="13008" width="4.7109375" style="90" customWidth="1"/>
    <col min="13009" max="13009" width="45.42578125" style="90" customWidth="1"/>
    <col min="13010" max="13010" width="11.140625" style="90" customWidth="1"/>
    <col min="13011" max="13011" width="14.85546875" style="90" customWidth="1"/>
    <col min="13012" max="13261" width="11.42578125" style="90"/>
    <col min="13262" max="13262" width="5.7109375" style="90" customWidth="1"/>
    <col min="13263" max="13263" width="6.85546875" style="90" customWidth="1"/>
    <col min="13264" max="13264" width="4.7109375" style="90" customWidth="1"/>
    <col min="13265" max="13265" width="45.42578125" style="90" customWidth="1"/>
    <col min="13266" max="13266" width="11.140625" style="90" customWidth="1"/>
    <col min="13267" max="13267" width="14.85546875" style="90" customWidth="1"/>
    <col min="13268" max="13517" width="11.42578125" style="90"/>
    <col min="13518" max="13518" width="5.7109375" style="90" customWidth="1"/>
    <col min="13519" max="13519" width="6.85546875" style="90" customWidth="1"/>
    <col min="13520" max="13520" width="4.7109375" style="90" customWidth="1"/>
    <col min="13521" max="13521" width="45.42578125" style="90" customWidth="1"/>
    <col min="13522" max="13522" width="11.140625" style="90" customWidth="1"/>
    <col min="13523" max="13523" width="14.85546875" style="90" customWidth="1"/>
    <col min="13524" max="13773" width="11.42578125" style="90"/>
    <col min="13774" max="13774" width="5.7109375" style="90" customWidth="1"/>
    <col min="13775" max="13775" width="6.85546875" style="90" customWidth="1"/>
    <col min="13776" max="13776" width="4.7109375" style="90" customWidth="1"/>
    <col min="13777" max="13777" width="45.42578125" style="90" customWidth="1"/>
    <col min="13778" max="13778" width="11.140625" style="90" customWidth="1"/>
    <col min="13779" max="13779" width="14.85546875" style="90" customWidth="1"/>
    <col min="13780" max="14029" width="11.42578125" style="90"/>
    <col min="14030" max="14030" width="5.7109375" style="90" customWidth="1"/>
    <col min="14031" max="14031" width="6.85546875" style="90" customWidth="1"/>
    <col min="14032" max="14032" width="4.7109375" style="90" customWidth="1"/>
    <col min="14033" max="14033" width="45.42578125" style="90" customWidth="1"/>
    <col min="14034" max="14034" width="11.140625" style="90" customWidth="1"/>
    <col min="14035" max="14035" width="14.85546875" style="90" customWidth="1"/>
    <col min="14036" max="14285" width="11.42578125" style="90"/>
    <col min="14286" max="14286" width="5.7109375" style="90" customWidth="1"/>
    <col min="14287" max="14287" width="6.85546875" style="90" customWidth="1"/>
    <col min="14288" max="14288" width="4.7109375" style="90" customWidth="1"/>
    <col min="14289" max="14289" width="45.42578125" style="90" customWidth="1"/>
    <col min="14290" max="14290" width="11.140625" style="90" customWidth="1"/>
    <col min="14291" max="14291" width="14.85546875" style="90" customWidth="1"/>
    <col min="14292" max="14541" width="11.42578125" style="90"/>
    <col min="14542" max="14542" width="5.7109375" style="90" customWidth="1"/>
    <col min="14543" max="14543" width="6.85546875" style="90" customWidth="1"/>
    <col min="14544" max="14544" width="4.7109375" style="90" customWidth="1"/>
    <col min="14545" max="14545" width="45.42578125" style="90" customWidth="1"/>
    <col min="14546" max="14546" width="11.140625" style="90" customWidth="1"/>
    <col min="14547" max="14547" width="14.85546875" style="90" customWidth="1"/>
    <col min="14548" max="14797" width="11.42578125" style="90"/>
    <col min="14798" max="14798" width="5.7109375" style="90" customWidth="1"/>
    <col min="14799" max="14799" width="6.85546875" style="90" customWidth="1"/>
    <col min="14800" max="14800" width="4.7109375" style="90" customWidth="1"/>
    <col min="14801" max="14801" width="45.42578125" style="90" customWidth="1"/>
    <col min="14802" max="14802" width="11.140625" style="90" customWidth="1"/>
    <col min="14803" max="14803" width="14.85546875" style="90" customWidth="1"/>
    <col min="14804" max="15053" width="11.42578125" style="90"/>
    <col min="15054" max="15054" width="5.7109375" style="90" customWidth="1"/>
    <col min="15055" max="15055" width="6.85546875" style="90" customWidth="1"/>
    <col min="15056" max="15056" width="4.7109375" style="90" customWidth="1"/>
    <col min="15057" max="15057" width="45.42578125" style="90" customWidth="1"/>
    <col min="15058" max="15058" width="11.140625" style="90" customWidth="1"/>
    <col min="15059" max="15059" width="14.85546875" style="90" customWidth="1"/>
    <col min="15060" max="15309" width="11.42578125" style="90"/>
    <col min="15310" max="15310" width="5.7109375" style="90" customWidth="1"/>
    <col min="15311" max="15311" width="6.85546875" style="90" customWidth="1"/>
    <col min="15312" max="15312" width="4.7109375" style="90" customWidth="1"/>
    <col min="15313" max="15313" width="45.42578125" style="90" customWidth="1"/>
    <col min="15314" max="15314" width="11.140625" style="90" customWidth="1"/>
    <col min="15315" max="15315" width="14.85546875" style="90" customWidth="1"/>
    <col min="15316" max="15565" width="11.42578125" style="90"/>
    <col min="15566" max="15566" width="5.7109375" style="90" customWidth="1"/>
    <col min="15567" max="15567" width="6.85546875" style="90" customWidth="1"/>
    <col min="15568" max="15568" width="4.7109375" style="90" customWidth="1"/>
    <col min="15569" max="15569" width="45.42578125" style="90" customWidth="1"/>
    <col min="15570" max="15570" width="11.140625" style="90" customWidth="1"/>
    <col min="15571" max="15571" width="14.85546875" style="90" customWidth="1"/>
    <col min="15572" max="15821" width="11.42578125" style="90"/>
    <col min="15822" max="15822" width="5.7109375" style="90" customWidth="1"/>
    <col min="15823" max="15823" width="6.85546875" style="90" customWidth="1"/>
    <col min="15824" max="15824" width="4.7109375" style="90" customWidth="1"/>
    <col min="15825" max="15825" width="45.42578125" style="90" customWidth="1"/>
    <col min="15826" max="15826" width="11.140625" style="90" customWidth="1"/>
    <col min="15827" max="15827" width="14.85546875" style="90" customWidth="1"/>
    <col min="15828" max="16077" width="11.42578125" style="90"/>
    <col min="16078" max="16078" width="5.7109375" style="90" customWidth="1"/>
    <col min="16079" max="16079" width="6.85546875" style="90" customWidth="1"/>
    <col min="16080" max="16080" width="4.7109375" style="90" customWidth="1"/>
    <col min="16081" max="16081" width="45.42578125" style="90" customWidth="1"/>
    <col min="16082" max="16082" width="11.140625" style="90" customWidth="1"/>
    <col min="16083" max="16083" width="14.85546875" style="90" customWidth="1"/>
    <col min="16084" max="16384" width="11.42578125" style="90"/>
  </cols>
  <sheetData>
    <row r="2" spans="1:6" ht="18">
      <c r="A2" s="85" t="s">
        <v>121</v>
      </c>
    </row>
    <row r="5" spans="1:6">
      <c r="D5" s="92" t="s">
        <v>122</v>
      </c>
    </row>
    <row r="6" spans="1:6">
      <c r="D6" s="92"/>
    </row>
    <row r="7" spans="1:6">
      <c r="A7" s="93" t="s">
        <v>1</v>
      </c>
      <c r="B7" s="94" t="s">
        <v>123</v>
      </c>
      <c r="C7" s="94" t="s">
        <v>124</v>
      </c>
      <c r="D7" s="95" t="s">
        <v>125</v>
      </c>
      <c r="E7" s="96" t="s">
        <v>5</v>
      </c>
      <c r="F7" s="96" t="s">
        <v>6</v>
      </c>
    </row>
    <row r="9" spans="1:6">
      <c r="A9" s="91">
        <v>1</v>
      </c>
      <c r="B9" s="97" t="s">
        <v>126</v>
      </c>
      <c r="C9" s="97"/>
      <c r="D9" s="97"/>
      <c r="E9" s="98"/>
      <c r="F9" s="99"/>
    </row>
    <row r="11" spans="1:6" ht="60">
      <c r="A11" s="91" t="s">
        <v>36</v>
      </c>
      <c r="B11" s="86">
        <v>1</v>
      </c>
      <c r="C11" s="86" t="s">
        <v>127</v>
      </c>
      <c r="D11" s="88" t="s">
        <v>128</v>
      </c>
      <c r="E11" s="99">
        <v>378.15126050420167</v>
      </c>
      <c r="F11" s="99">
        <f>E11*B11</f>
        <v>378.15126050420167</v>
      </c>
    </row>
    <row r="12" spans="1:6">
      <c r="C12" s="86"/>
      <c r="E12" s="99"/>
      <c r="F12" s="99"/>
    </row>
    <row r="13" spans="1:6" ht="90">
      <c r="A13" s="91" t="s">
        <v>37</v>
      </c>
      <c r="B13" s="86">
        <v>15</v>
      </c>
      <c r="C13" s="86" t="s">
        <v>2</v>
      </c>
      <c r="D13" s="88" t="s">
        <v>129</v>
      </c>
      <c r="E13" s="99">
        <v>331.93277310924373</v>
      </c>
      <c r="F13" s="99">
        <f>E13*B13</f>
        <v>4978.9915966386561</v>
      </c>
    </row>
    <row r="14" spans="1:6">
      <c r="C14" s="86"/>
      <c r="E14" s="99"/>
      <c r="F14" s="99"/>
    </row>
    <row r="15" spans="1:6" s="102" customFormat="1" ht="135">
      <c r="A15" s="91" t="s">
        <v>68</v>
      </c>
      <c r="B15" s="100">
        <v>50</v>
      </c>
      <c r="C15" s="101" t="s">
        <v>2</v>
      </c>
      <c r="D15" s="88" t="s">
        <v>130</v>
      </c>
      <c r="E15" s="99">
        <v>119.2</v>
      </c>
      <c r="F15" s="99">
        <f t="shared" ref="F15:F29" si="0">E15*B15</f>
        <v>5960</v>
      </c>
    </row>
    <row r="16" spans="1:6" s="102" customFormat="1">
      <c r="A16" s="91"/>
      <c r="B16" s="100"/>
      <c r="C16" s="101"/>
      <c r="D16" s="88"/>
      <c r="E16" s="99"/>
      <c r="F16" s="99"/>
    </row>
    <row r="17" spans="1:6" s="102" customFormat="1" ht="150">
      <c r="A17" s="91" t="s">
        <v>70</v>
      </c>
      <c r="B17" s="100">
        <v>15</v>
      </c>
      <c r="C17" s="101" t="s">
        <v>0</v>
      </c>
      <c r="D17" s="88" t="s">
        <v>131</v>
      </c>
      <c r="E17" s="99">
        <f>(1515+220+87*4+2*53*3)/1.17</f>
        <v>2052.1367521367524</v>
      </c>
      <c r="F17" s="99">
        <f t="shared" si="0"/>
        <v>30782.051282051285</v>
      </c>
    </row>
    <row r="18" spans="1:6" ht="60">
      <c r="C18" s="86"/>
      <c r="D18" s="103" t="s">
        <v>132</v>
      </c>
      <c r="E18" s="99"/>
      <c r="F18" s="99"/>
    </row>
    <row r="19" spans="1:6" ht="30">
      <c r="C19" s="86"/>
      <c r="D19" s="104" t="s">
        <v>133</v>
      </c>
      <c r="E19" s="99"/>
      <c r="F19" s="99"/>
    </row>
    <row r="20" spans="1:6" ht="30">
      <c r="C20" s="86"/>
      <c r="D20" s="103" t="s">
        <v>134</v>
      </c>
      <c r="E20" s="99"/>
      <c r="F20" s="99"/>
    </row>
    <row r="21" spans="1:6" ht="45">
      <c r="C21" s="86"/>
      <c r="D21" s="105" t="s">
        <v>135</v>
      </c>
      <c r="E21" s="99"/>
      <c r="F21" s="99"/>
    </row>
    <row r="22" spans="1:6" ht="90">
      <c r="C22" s="86"/>
      <c r="D22" s="105" t="s">
        <v>136</v>
      </c>
      <c r="E22" s="99"/>
      <c r="F22" s="99"/>
    </row>
    <row r="23" spans="1:6" ht="30">
      <c r="C23" s="86"/>
      <c r="D23" s="105" t="s">
        <v>137</v>
      </c>
      <c r="E23" s="99"/>
      <c r="F23" s="99"/>
    </row>
    <row r="24" spans="1:6" s="102" customFormat="1">
      <c r="A24" s="91"/>
      <c r="B24" s="100"/>
      <c r="C24" s="101"/>
      <c r="D24" s="106"/>
      <c r="E24" s="99"/>
      <c r="F24" s="99"/>
    </row>
    <row r="25" spans="1:6" s="102" customFormat="1" ht="180">
      <c r="A25" s="91" t="s">
        <v>72</v>
      </c>
      <c r="B25" s="100">
        <v>20</v>
      </c>
      <c r="C25" s="101" t="s">
        <v>10</v>
      </c>
      <c r="D25" s="88" t="s">
        <v>138</v>
      </c>
      <c r="E25" s="99">
        <v>350</v>
      </c>
      <c r="F25" s="99">
        <f t="shared" ref="F25" si="1">E25*B25</f>
        <v>7000</v>
      </c>
    </row>
    <row r="26" spans="1:6" s="102" customFormat="1">
      <c r="A26" s="91"/>
      <c r="B26" s="100"/>
      <c r="C26" s="101"/>
      <c r="D26" s="108"/>
      <c r="E26" s="99"/>
      <c r="F26" s="99"/>
    </row>
    <row r="27" spans="1:6" s="102" customFormat="1" ht="45">
      <c r="A27" s="91" t="s">
        <v>74</v>
      </c>
      <c r="B27" s="100">
        <v>50</v>
      </c>
      <c r="C27" s="101" t="s">
        <v>2</v>
      </c>
      <c r="D27" s="88" t="s">
        <v>139</v>
      </c>
      <c r="E27" s="99">
        <v>8.4033613445378155</v>
      </c>
      <c r="F27" s="99">
        <f t="shared" ref="F27" si="2">E27*B27</f>
        <v>420.1680672268908</v>
      </c>
    </row>
    <row r="28" spans="1:6" s="102" customFormat="1">
      <c r="A28" s="91"/>
      <c r="B28" s="100"/>
      <c r="C28" s="101"/>
      <c r="D28" s="88"/>
      <c r="E28" s="99"/>
      <c r="F28" s="99"/>
    </row>
    <row r="29" spans="1:6" s="102" customFormat="1" ht="30">
      <c r="A29" s="91" t="s">
        <v>140</v>
      </c>
      <c r="B29" s="100">
        <v>20</v>
      </c>
      <c r="C29" s="101" t="s">
        <v>2</v>
      </c>
      <c r="D29" s="88" t="s">
        <v>141</v>
      </c>
      <c r="E29" s="99">
        <v>25.210084033613448</v>
      </c>
      <c r="F29" s="99">
        <f t="shared" si="0"/>
        <v>504.20168067226894</v>
      </c>
    </row>
    <row r="30" spans="1:6">
      <c r="A30" s="107"/>
      <c r="E30" s="109"/>
      <c r="F30" s="99"/>
    </row>
    <row r="31" spans="1:6" s="115" customFormat="1">
      <c r="A31" s="107"/>
      <c r="B31" s="110"/>
      <c r="C31" s="111"/>
      <c r="D31" s="112" t="s">
        <v>142</v>
      </c>
      <c r="E31" s="113"/>
      <c r="F31" s="114">
        <f>SUM(F11:F30)</f>
        <v>50023.563887093303</v>
      </c>
    </row>
    <row r="32" spans="1:6">
      <c r="A32" s="107"/>
      <c r="E32" s="109"/>
      <c r="F32" s="99">
        <v>0</v>
      </c>
    </row>
    <row r="33" spans="1:6">
      <c r="A33" s="91">
        <v>2</v>
      </c>
      <c r="B33" s="97" t="s">
        <v>7</v>
      </c>
      <c r="C33" s="97"/>
      <c r="D33" s="97"/>
      <c r="E33" s="98"/>
      <c r="F33" s="99"/>
    </row>
    <row r="34" spans="1:6">
      <c r="E34" s="109"/>
      <c r="F34" s="99">
        <v>0</v>
      </c>
    </row>
    <row r="35" spans="1:6" s="102" customFormat="1" ht="150">
      <c r="A35" s="107" t="s">
        <v>38</v>
      </c>
      <c r="B35" s="116">
        <v>14490</v>
      </c>
      <c r="C35" s="116" t="s">
        <v>143</v>
      </c>
      <c r="D35" s="88" t="s">
        <v>144</v>
      </c>
      <c r="E35" s="99">
        <v>4.3</v>
      </c>
      <c r="F35" s="99">
        <f>E35*B35</f>
        <v>62307</v>
      </c>
    </row>
    <row r="36" spans="1:6">
      <c r="B36" s="87"/>
      <c r="E36" s="109"/>
      <c r="F36" s="99">
        <f>E36*B36</f>
        <v>0</v>
      </c>
    </row>
    <row r="37" spans="1:6" s="102" customFormat="1" ht="165">
      <c r="A37" s="107" t="s">
        <v>145</v>
      </c>
      <c r="B37" s="116">
        <v>14490</v>
      </c>
      <c r="C37" s="116" t="s">
        <v>143</v>
      </c>
      <c r="D37" s="88" t="s">
        <v>146</v>
      </c>
      <c r="E37" s="99">
        <v>3.6</v>
      </c>
      <c r="F37" s="99">
        <f>E37*B37</f>
        <v>52164</v>
      </c>
    </row>
    <row r="38" spans="1:6">
      <c r="B38" s="87"/>
      <c r="E38" s="109"/>
      <c r="F38" s="99">
        <f>E38*B38</f>
        <v>0</v>
      </c>
    </row>
    <row r="39" spans="1:6" ht="135">
      <c r="A39" s="107" t="s">
        <v>147</v>
      </c>
      <c r="B39" s="106">
        <v>1</v>
      </c>
      <c r="C39" s="87" t="s">
        <v>2</v>
      </c>
      <c r="D39" s="88" t="s">
        <v>148</v>
      </c>
      <c r="E39" s="99">
        <v>1790</v>
      </c>
      <c r="F39" s="99">
        <f>E39*B39</f>
        <v>1790</v>
      </c>
    </row>
    <row r="40" spans="1:6">
      <c r="B40" s="106"/>
      <c r="E40" s="99"/>
      <c r="F40" s="99"/>
    </row>
    <row r="41" spans="1:6" ht="180">
      <c r="A41" s="107" t="s">
        <v>149</v>
      </c>
      <c r="B41" s="106">
        <v>1</v>
      </c>
      <c r="C41" s="87" t="s">
        <v>2</v>
      </c>
      <c r="D41" s="88" t="s">
        <v>150</v>
      </c>
      <c r="E41" s="99">
        <v>5000</v>
      </c>
      <c r="F41" s="99">
        <f>E41*B41</f>
        <v>5000</v>
      </c>
    </row>
    <row r="42" spans="1:6">
      <c r="B42" s="106"/>
      <c r="E42" s="99"/>
      <c r="F42" s="99"/>
    </row>
    <row r="43" spans="1:6" ht="90">
      <c r="A43" s="107" t="s">
        <v>151</v>
      </c>
      <c r="B43" s="106">
        <v>1</v>
      </c>
      <c r="C43" s="87" t="s">
        <v>2</v>
      </c>
      <c r="D43" s="88" t="s">
        <v>152</v>
      </c>
      <c r="E43" s="99">
        <v>4000</v>
      </c>
      <c r="F43" s="99">
        <f>E43*B43</f>
        <v>4000</v>
      </c>
    </row>
    <row r="44" spans="1:6">
      <c r="A44" s="107"/>
      <c r="B44" s="106"/>
      <c r="E44" s="99"/>
      <c r="F44" s="99"/>
    </row>
    <row r="45" spans="1:6" ht="45">
      <c r="B45" s="106"/>
      <c r="D45" s="117" t="s">
        <v>153</v>
      </c>
      <c r="E45" s="118"/>
      <c r="F45" s="99"/>
    </row>
    <row r="46" spans="1:6">
      <c r="B46" s="106"/>
      <c r="D46" s="119" t="s">
        <v>154</v>
      </c>
      <c r="E46" s="120"/>
      <c r="F46" s="99"/>
    </row>
    <row r="47" spans="1:6">
      <c r="B47" s="106"/>
      <c r="D47" s="119" t="s">
        <v>155</v>
      </c>
      <c r="E47" s="120"/>
      <c r="F47" s="99"/>
    </row>
    <row r="48" spans="1:6">
      <c r="B48" s="106"/>
      <c r="E48" s="99"/>
      <c r="F48" s="99"/>
    </row>
    <row r="49" spans="1:6" ht="45">
      <c r="A49" s="107" t="s">
        <v>156</v>
      </c>
      <c r="B49" s="106">
        <v>2</v>
      </c>
      <c r="C49" s="87" t="s">
        <v>2</v>
      </c>
      <c r="D49" s="88" t="s">
        <v>157</v>
      </c>
      <c r="E49" s="99">
        <v>1160</v>
      </c>
      <c r="F49" s="99">
        <f>E49*B49</f>
        <v>2320</v>
      </c>
    </row>
    <row r="50" spans="1:6">
      <c r="B50" s="106"/>
      <c r="E50" s="99"/>
      <c r="F50" s="99"/>
    </row>
    <row r="51" spans="1:6" ht="90">
      <c r="A51" s="107" t="s">
        <v>158</v>
      </c>
      <c r="B51" s="106">
        <v>2</v>
      </c>
      <c r="C51" s="87" t="s">
        <v>2</v>
      </c>
      <c r="D51" s="88" t="s">
        <v>159</v>
      </c>
      <c r="E51" s="99">
        <v>1800</v>
      </c>
      <c r="F51" s="99">
        <f>E51*B51</f>
        <v>3600</v>
      </c>
    </row>
    <row r="52" spans="1:6">
      <c r="B52" s="106"/>
      <c r="E52" s="99"/>
      <c r="F52" s="99"/>
    </row>
    <row r="53" spans="1:6" ht="60">
      <c r="A53" s="107" t="s">
        <v>160</v>
      </c>
      <c r="B53" s="106">
        <v>2</v>
      </c>
      <c r="C53" s="87" t="s">
        <v>2</v>
      </c>
      <c r="D53" s="88" t="s">
        <v>161</v>
      </c>
      <c r="E53" s="99">
        <v>1430</v>
      </c>
      <c r="F53" s="99">
        <f>E53*B53</f>
        <v>2860</v>
      </c>
    </row>
    <row r="54" spans="1:6">
      <c r="B54" s="106"/>
      <c r="E54" s="99"/>
      <c r="F54" s="99"/>
    </row>
    <row r="55" spans="1:6" s="115" customFormat="1">
      <c r="A55" s="121"/>
      <c r="B55" s="110"/>
      <c r="C55" s="111"/>
      <c r="D55" s="112" t="s">
        <v>162</v>
      </c>
      <c r="E55" s="113"/>
      <c r="F55" s="114">
        <f>SUM(F34:F53)</f>
        <v>134041</v>
      </c>
    </row>
    <row r="56" spans="1:6">
      <c r="E56" s="109"/>
      <c r="F56" s="99">
        <v>0</v>
      </c>
    </row>
    <row r="57" spans="1:6">
      <c r="A57" s="91">
        <v>3</v>
      </c>
      <c r="B57" s="97" t="s">
        <v>163</v>
      </c>
      <c r="C57" s="97"/>
      <c r="D57" s="97"/>
      <c r="E57" s="98"/>
      <c r="F57" s="99"/>
    </row>
    <row r="58" spans="1:6">
      <c r="E58" s="109"/>
      <c r="F58" s="99">
        <v>0</v>
      </c>
    </row>
    <row r="59" spans="1:6" ht="60">
      <c r="A59" s="91" t="s">
        <v>39</v>
      </c>
      <c r="B59" s="87">
        <v>3</v>
      </c>
      <c r="C59" s="87" t="s">
        <v>2</v>
      </c>
      <c r="D59" s="88" t="s">
        <v>164</v>
      </c>
      <c r="E59" s="109">
        <v>80</v>
      </c>
      <c r="F59" s="99">
        <f>E59*B59</f>
        <v>240</v>
      </c>
    </row>
    <row r="60" spans="1:6">
      <c r="B60" s="87"/>
      <c r="E60" s="109"/>
      <c r="F60" s="99">
        <f>E60*B60</f>
        <v>0</v>
      </c>
    </row>
    <row r="61" spans="1:6" ht="60">
      <c r="A61" s="91" t="s">
        <v>81</v>
      </c>
      <c r="B61" s="87">
        <v>4</v>
      </c>
      <c r="C61" s="87" t="s">
        <v>2</v>
      </c>
      <c r="D61" s="88" t="s">
        <v>165</v>
      </c>
      <c r="E61" s="109">
        <v>39</v>
      </c>
      <c r="F61" s="99">
        <f>E61*B61</f>
        <v>156</v>
      </c>
    </row>
    <row r="62" spans="1:6">
      <c r="B62" s="87"/>
      <c r="E62" s="109"/>
      <c r="F62" s="99">
        <f>E62*B62</f>
        <v>0</v>
      </c>
    </row>
    <row r="63" spans="1:6" s="115" customFormat="1">
      <c r="A63" s="121"/>
      <c r="B63" s="110"/>
      <c r="C63" s="111"/>
      <c r="D63" s="112" t="s">
        <v>166</v>
      </c>
      <c r="E63" s="113"/>
      <c r="F63" s="114">
        <f>SUM(F58:F61)</f>
        <v>396</v>
      </c>
    </row>
    <row r="64" spans="1:6">
      <c r="E64" s="109"/>
      <c r="F64" s="99">
        <v>0</v>
      </c>
    </row>
    <row r="65" spans="1:6">
      <c r="A65" s="91">
        <v>4</v>
      </c>
      <c r="B65" s="97" t="s">
        <v>167</v>
      </c>
      <c r="C65" s="97"/>
      <c r="D65" s="97"/>
      <c r="E65" s="98"/>
      <c r="F65" s="99"/>
    </row>
    <row r="66" spans="1:6">
      <c r="E66" s="109"/>
      <c r="F66" s="99">
        <v>0</v>
      </c>
    </row>
    <row r="67" spans="1:6">
      <c r="A67" s="107" t="s">
        <v>86</v>
      </c>
      <c r="B67" s="106">
        <f>400*20</f>
        <v>8000</v>
      </c>
      <c r="C67" s="116" t="s">
        <v>12</v>
      </c>
      <c r="D67" s="88" t="s">
        <v>168</v>
      </c>
      <c r="E67" s="99">
        <v>0.91</v>
      </c>
      <c r="F67" s="99">
        <f>E67*B67</f>
        <v>7280</v>
      </c>
    </row>
    <row r="68" spans="1:6">
      <c r="A68" s="107"/>
      <c r="B68" s="106"/>
      <c r="C68" s="116"/>
      <c r="E68" s="99"/>
      <c r="F68" s="99"/>
    </row>
    <row r="69" spans="1:6" ht="60">
      <c r="A69" s="107" t="s">
        <v>90</v>
      </c>
      <c r="B69" s="106">
        <v>2250</v>
      </c>
      <c r="C69" s="87" t="s">
        <v>12</v>
      </c>
      <c r="D69" s="88" t="s">
        <v>169</v>
      </c>
      <c r="E69" s="99">
        <v>12.24</v>
      </c>
      <c r="F69" s="99">
        <f t="shared" ref="F69:F71" si="3">E69*B69</f>
        <v>27540</v>
      </c>
    </row>
    <row r="70" spans="1:6">
      <c r="A70" s="107"/>
      <c r="B70" s="106"/>
      <c r="E70" s="99"/>
      <c r="F70" s="99"/>
    </row>
    <row r="71" spans="1:6" ht="105">
      <c r="A71" s="107" t="s">
        <v>40</v>
      </c>
      <c r="B71" s="106">
        <v>1100</v>
      </c>
      <c r="C71" s="87" t="s">
        <v>12</v>
      </c>
      <c r="D71" s="88" t="s">
        <v>170</v>
      </c>
      <c r="E71" s="99">
        <v>13.16</v>
      </c>
      <c r="F71" s="99">
        <f t="shared" si="3"/>
        <v>14476</v>
      </c>
    </row>
    <row r="72" spans="1:6" ht="45">
      <c r="A72" s="107"/>
      <c r="B72" s="106"/>
      <c r="D72" s="122" t="s">
        <v>171</v>
      </c>
      <c r="E72" s="99"/>
      <c r="F72" s="99"/>
    </row>
    <row r="73" spans="1:6">
      <c r="B73" s="106"/>
      <c r="E73" s="99"/>
      <c r="F73" s="99"/>
    </row>
    <row r="74" spans="1:6" s="115" customFormat="1">
      <c r="A74" s="121"/>
      <c r="B74" s="110"/>
      <c r="C74" s="111"/>
      <c r="D74" s="112" t="s">
        <v>172</v>
      </c>
      <c r="E74" s="113"/>
      <c r="F74" s="114">
        <f>SUM(F66:F73)</f>
        <v>49296</v>
      </c>
    </row>
    <row r="75" spans="1:6">
      <c r="B75" s="123"/>
      <c r="E75" s="109"/>
      <c r="F75" s="99"/>
    </row>
    <row r="76" spans="1:6">
      <c r="A76" s="91">
        <v>5</v>
      </c>
      <c r="B76" s="97" t="s">
        <v>173</v>
      </c>
      <c r="C76" s="97"/>
      <c r="D76" s="97"/>
      <c r="E76" s="98"/>
      <c r="F76" s="99"/>
    </row>
    <row r="77" spans="1:6">
      <c r="E77" s="109"/>
      <c r="F77" s="99">
        <v>0</v>
      </c>
    </row>
    <row r="78" spans="1:6" ht="75">
      <c r="A78" s="107" t="s">
        <v>41</v>
      </c>
      <c r="B78" s="106">
        <v>1</v>
      </c>
      <c r="C78" s="116" t="s">
        <v>2</v>
      </c>
      <c r="D78" s="88" t="s">
        <v>174</v>
      </c>
      <c r="E78" s="99">
        <v>1800</v>
      </c>
      <c r="F78" s="99">
        <f>E78*B78</f>
        <v>1800</v>
      </c>
    </row>
    <row r="79" spans="1:6" ht="45">
      <c r="A79" s="107"/>
      <c r="B79" s="106"/>
      <c r="C79" s="116"/>
      <c r="D79" s="88" t="s">
        <v>175</v>
      </c>
      <c r="E79" s="99"/>
      <c r="F79" s="99"/>
    </row>
    <row r="80" spans="1:6">
      <c r="A80" s="107"/>
      <c r="B80" s="106"/>
      <c r="C80" s="116"/>
      <c r="E80" s="99"/>
      <c r="F80" s="99"/>
    </row>
    <row r="81" spans="1:6" ht="45">
      <c r="A81" s="107" t="s">
        <v>109</v>
      </c>
      <c r="B81" s="106">
        <v>1</v>
      </c>
      <c r="C81" s="87" t="s">
        <v>2</v>
      </c>
      <c r="D81" s="88" t="s">
        <v>176</v>
      </c>
      <c r="E81" s="99">
        <v>1500</v>
      </c>
      <c r="F81" s="99">
        <f t="shared" ref="F81" si="4">E81*B81</f>
        <v>1500</v>
      </c>
    </row>
    <row r="82" spans="1:6">
      <c r="B82" s="106"/>
      <c r="E82" s="99"/>
      <c r="F82" s="99"/>
    </row>
    <row r="83" spans="1:6" s="115" customFormat="1">
      <c r="A83" s="121"/>
      <c r="B83" s="110"/>
      <c r="C83" s="111"/>
      <c r="D83" s="112" t="s">
        <v>177</v>
      </c>
      <c r="E83" s="113"/>
      <c r="F83" s="114">
        <f>SUM(F77:F82)</f>
        <v>3300</v>
      </c>
    </row>
    <row r="84" spans="1:6">
      <c r="B84" s="123"/>
      <c r="E84" s="109"/>
      <c r="F84" s="99"/>
    </row>
    <row r="85" spans="1:6" s="115" customFormat="1">
      <c r="A85" s="121"/>
      <c r="B85" s="124" t="s">
        <v>178</v>
      </c>
      <c r="C85" s="124"/>
      <c r="D85" s="124"/>
      <c r="E85" s="113"/>
      <c r="F85" s="114">
        <f>F83+F74+F55+F31+F63</f>
        <v>237056.5638870933</v>
      </c>
    </row>
    <row r="86" spans="1:6">
      <c r="E86" s="109"/>
      <c r="F86" s="99"/>
    </row>
    <row r="87" spans="1:6">
      <c r="E87" s="109"/>
      <c r="F87" s="99">
        <v>0</v>
      </c>
    </row>
    <row r="88" spans="1:6">
      <c r="B88" s="125"/>
      <c r="D88" s="92" t="s">
        <v>179</v>
      </c>
      <c r="E88" s="109"/>
      <c r="F88" s="99"/>
    </row>
    <row r="89" spans="1:6">
      <c r="B89" s="125"/>
      <c r="D89" s="92"/>
      <c r="E89" s="109"/>
      <c r="F89" s="99"/>
    </row>
    <row r="90" spans="1:6">
      <c r="B90" s="126" t="s">
        <v>180</v>
      </c>
      <c r="C90" s="126"/>
      <c r="D90" s="126"/>
      <c r="E90" s="126"/>
      <c r="F90" s="99"/>
    </row>
    <row r="91" spans="1:6">
      <c r="B91" s="125"/>
      <c r="D91" s="92"/>
      <c r="E91" s="109"/>
      <c r="F91" s="99"/>
    </row>
    <row r="92" spans="1:6">
      <c r="A92" s="93" t="s">
        <v>1</v>
      </c>
      <c r="B92" s="94" t="s">
        <v>123</v>
      </c>
      <c r="C92" s="94" t="s">
        <v>124</v>
      </c>
      <c r="D92" s="95" t="s">
        <v>125</v>
      </c>
      <c r="E92" s="96" t="s">
        <v>5</v>
      </c>
      <c r="F92" s="96" t="s">
        <v>6</v>
      </c>
    </row>
    <row r="93" spans="1:6">
      <c r="B93" s="87"/>
      <c r="E93" s="127"/>
      <c r="F93" s="127"/>
    </row>
    <row r="94" spans="1:6">
      <c r="A94" s="91">
        <v>1</v>
      </c>
      <c r="B94" s="97" t="s">
        <v>181</v>
      </c>
      <c r="C94" s="97"/>
      <c r="D94" s="97"/>
      <c r="E94" s="98"/>
      <c r="F94" s="99"/>
    </row>
    <row r="96" spans="1:6" s="102" customFormat="1" ht="30">
      <c r="A96" s="107"/>
      <c r="B96" s="100"/>
      <c r="C96" s="106"/>
      <c r="D96" s="128" t="s">
        <v>182</v>
      </c>
      <c r="E96" s="99"/>
      <c r="F96" s="99">
        <f>E96*B96</f>
        <v>0</v>
      </c>
    </row>
    <row r="97" spans="1:6" ht="109.5" customHeight="1">
      <c r="A97" s="107"/>
      <c r="B97" s="106"/>
      <c r="D97" s="88" t="s">
        <v>183</v>
      </c>
      <c r="E97" s="99"/>
      <c r="F97" s="99">
        <f>E97*B97</f>
        <v>0</v>
      </c>
    </row>
    <row r="98" spans="1:6" ht="30">
      <c r="A98" s="107"/>
      <c r="B98" s="106">
        <v>16</v>
      </c>
      <c r="C98" s="87" t="s">
        <v>2</v>
      </c>
      <c r="D98" s="88" t="s">
        <v>184</v>
      </c>
      <c r="E98" s="99">
        <v>722.89882352941186</v>
      </c>
      <c r="F98" s="99">
        <f>E98*B98</f>
        <v>11566.38117647059</v>
      </c>
    </row>
    <row r="99" spans="1:6">
      <c r="A99" s="107"/>
      <c r="B99" s="106">
        <v>16</v>
      </c>
      <c r="C99" s="87" t="s">
        <v>2</v>
      </c>
      <c r="D99" s="88" t="s">
        <v>185</v>
      </c>
      <c r="E99" s="99">
        <v>580.28235294117655</v>
      </c>
      <c r="F99" s="99">
        <f t="shared" ref="F99:F116" si="5">E99*B99</f>
        <v>9284.5176470588249</v>
      </c>
    </row>
    <row r="100" spans="1:6">
      <c r="A100" s="107"/>
      <c r="B100" s="106">
        <v>32</v>
      </c>
      <c r="C100" s="87" t="s">
        <v>2</v>
      </c>
      <c r="D100" s="88" t="s">
        <v>186</v>
      </c>
      <c r="E100" s="99">
        <v>8.263529411764706</v>
      </c>
      <c r="F100" s="99">
        <f t="shared" si="5"/>
        <v>264.43294117647059</v>
      </c>
    </row>
    <row r="101" spans="1:6" ht="30">
      <c r="A101" s="107"/>
      <c r="B101" s="106">
        <v>16</v>
      </c>
      <c r="C101" s="87" t="s">
        <v>2</v>
      </c>
      <c r="D101" s="88" t="s">
        <v>187</v>
      </c>
      <c r="E101" s="99">
        <v>35.407058823529411</v>
      </c>
      <c r="F101" s="99">
        <f t="shared" si="5"/>
        <v>566.51294117647058</v>
      </c>
    </row>
    <row r="102" spans="1:6">
      <c r="A102" s="107"/>
      <c r="B102" s="106">
        <v>16</v>
      </c>
      <c r="C102" s="87" t="s">
        <v>2</v>
      </c>
      <c r="D102" s="88" t="s">
        <v>188</v>
      </c>
      <c r="E102" s="99">
        <v>24.592941176470589</v>
      </c>
      <c r="F102" s="99">
        <f t="shared" si="5"/>
        <v>393.48705882352942</v>
      </c>
    </row>
    <row r="103" spans="1:6">
      <c r="A103" s="107"/>
      <c r="B103" s="106">
        <v>32</v>
      </c>
      <c r="C103" s="87" t="s">
        <v>2</v>
      </c>
      <c r="D103" s="88" t="s">
        <v>189</v>
      </c>
      <c r="E103" s="99">
        <v>0.93176470588235305</v>
      </c>
      <c r="F103" s="99">
        <f t="shared" si="5"/>
        <v>29.816470588235298</v>
      </c>
    </row>
    <row r="104" spans="1:6">
      <c r="A104" s="107"/>
      <c r="B104" s="106"/>
      <c r="D104" s="129" t="s">
        <v>190</v>
      </c>
      <c r="E104" s="99">
        <v>0</v>
      </c>
      <c r="F104" s="99">
        <f t="shared" si="5"/>
        <v>0</v>
      </c>
    </row>
    <row r="105" spans="1:6">
      <c r="A105" s="107"/>
      <c r="B105" s="106">
        <v>250</v>
      </c>
      <c r="C105" s="87" t="s">
        <v>10</v>
      </c>
      <c r="D105" s="129" t="s">
        <v>191</v>
      </c>
      <c r="E105" s="99">
        <v>2.6729411764705886</v>
      </c>
      <c r="F105" s="99">
        <f t="shared" si="5"/>
        <v>668.23529411764719</v>
      </c>
    </row>
    <row r="106" spans="1:6">
      <c r="A106" s="107"/>
      <c r="B106" s="106">
        <v>250</v>
      </c>
      <c r="C106" s="87" t="s">
        <v>10</v>
      </c>
      <c r="D106" s="129" t="s">
        <v>192</v>
      </c>
      <c r="E106" s="99">
        <v>1.9011764705882357</v>
      </c>
      <c r="F106" s="99">
        <f t="shared" si="5"/>
        <v>475.2941176470589</v>
      </c>
    </row>
    <row r="107" spans="1:6">
      <c r="A107" s="107"/>
      <c r="B107" s="106">
        <v>63</v>
      </c>
      <c r="C107" s="87" t="s">
        <v>2</v>
      </c>
      <c r="D107" s="129" t="s">
        <v>193</v>
      </c>
      <c r="E107" s="99">
        <v>12.592941176470591</v>
      </c>
      <c r="F107" s="99">
        <f t="shared" si="5"/>
        <v>793.35529411764719</v>
      </c>
    </row>
    <row r="108" spans="1:6" ht="30">
      <c r="A108" s="107"/>
      <c r="B108" s="106">
        <v>4</v>
      </c>
      <c r="C108" s="87" t="s">
        <v>2</v>
      </c>
      <c r="D108" s="129" t="s">
        <v>194</v>
      </c>
      <c r="E108" s="99">
        <v>68.847058823529423</v>
      </c>
      <c r="F108" s="99">
        <f t="shared" si="5"/>
        <v>275.38823529411769</v>
      </c>
    </row>
    <row r="109" spans="1:6">
      <c r="A109" s="107"/>
      <c r="B109" s="106">
        <v>21</v>
      </c>
      <c r="C109" s="87" t="s">
        <v>2</v>
      </c>
      <c r="D109" s="88" t="s">
        <v>195</v>
      </c>
      <c r="E109" s="99">
        <v>19.52</v>
      </c>
      <c r="F109" s="99">
        <f t="shared" si="5"/>
        <v>409.92</v>
      </c>
    </row>
    <row r="110" spans="1:6" ht="30">
      <c r="A110" s="107"/>
      <c r="B110" s="106">
        <v>2</v>
      </c>
      <c r="C110" s="87" t="s">
        <v>2</v>
      </c>
      <c r="D110" s="88" t="s">
        <v>196</v>
      </c>
      <c r="E110" s="99">
        <v>93.440000000000012</v>
      </c>
      <c r="F110" s="99">
        <f t="shared" si="5"/>
        <v>186.88000000000002</v>
      </c>
    </row>
    <row r="111" spans="1:6" ht="30">
      <c r="A111" s="107"/>
      <c r="B111" s="106">
        <v>90</v>
      </c>
      <c r="C111" s="87" t="s">
        <v>2</v>
      </c>
      <c r="D111" s="88" t="s">
        <v>197</v>
      </c>
      <c r="E111" s="99">
        <v>2.0611764705882356</v>
      </c>
      <c r="F111" s="99">
        <f t="shared" si="5"/>
        <v>185.5058823529412</v>
      </c>
    </row>
    <row r="112" spans="1:6">
      <c r="A112" s="107"/>
      <c r="B112" s="106">
        <v>81</v>
      </c>
      <c r="C112" s="87" t="s">
        <v>2</v>
      </c>
      <c r="D112" s="88" t="s">
        <v>198</v>
      </c>
      <c r="E112" s="99">
        <v>4.6211764705882361</v>
      </c>
      <c r="F112" s="99">
        <f t="shared" si="5"/>
        <v>374.31529411764711</v>
      </c>
    </row>
    <row r="113" spans="1:6">
      <c r="A113" s="107"/>
      <c r="B113" s="106">
        <v>495</v>
      </c>
      <c r="C113" s="87" t="s">
        <v>2</v>
      </c>
      <c r="D113" s="88" t="s">
        <v>199</v>
      </c>
      <c r="E113" s="99">
        <v>0.37647058823529417</v>
      </c>
      <c r="F113" s="99">
        <f t="shared" si="5"/>
        <v>186.35294117647061</v>
      </c>
    </row>
    <row r="114" spans="1:6">
      <c r="A114" s="107"/>
      <c r="B114" s="106">
        <v>36</v>
      </c>
      <c r="C114" s="87" t="s">
        <v>2</v>
      </c>
      <c r="D114" s="88" t="s">
        <v>200</v>
      </c>
      <c r="E114" s="99">
        <v>0.93176470588235305</v>
      </c>
      <c r="F114" s="99">
        <f t="shared" si="5"/>
        <v>33.543529411764709</v>
      </c>
    </row>
    <row r="115" spans="1:6">
      <c r="A115" s="107"/>
      <c r="B115" s="106">
        <v>36</v>
      </c>
      <c r="C115" s="87" t="s">
        <v>2</v>
      </c>
      <c r="D115" s="88" t="s">
        <v>201</v>
      </c>
      <c r="E115" s="99">
        <v>0.83764705882352952</v>
      </c>
      <c r="F115" s="99">
        <f t="shared" si="5"/>
        <v>30.155294117647063</v>
      </c>
    </row>
    <row r="116" spans="1:6" ht="30">
      <c r="A116" s="107"/>
      <c r="B116" s="106">
        <v>9</v>
      </c>
      <c r="C116" s="87" t="s">
        <v>2</v>
      </c>
      <c r="D116" s="88" t="s">
        <v>202</v>
      </c>
      <c r="E116" s="99">
        <v>340.45176470588245</v>
      </c>
      <c r="F116" s="99">
        <f t="shared" si="5"/>
        <v>3064.065882352942</v>
      </c>
    </row>
    <row r="117" spans="1:6">
      <c r="A117" s="107"/>
      <c r="B117" s="106"/>
      <c r="D117" s="88" t="s">
        <v>203</v>
      </c>
      <c r="E117" s="99">
        <v>0</v>
      </c>
      <c r="F117" s="99"/>
    </row>
    <row r="118" spans="1:6">
      <c r="B118" s="130"/>
      <c r="C118" s="86"/>
      <c r="E118" s="131">
        <v>0</v>
      </c>
      <c r="F118" s="99"/>
    </row>
    <row r="119" spans="1:6" s="115" customFormat="1">
      <c r="A119" s="121"/>
      <c r="B119" s="110"/>
      <c r="C119" s="111"/>
      <c r="D119" s="112" t="s">
        <v>204</v>
      </c>
      <c r="E119" s="113">
        <v>0</v>
      </c>
      <c r="F119" s="114">
        <f>SUM(F96:F116)</f>
        <v>28788.160000000003</v>
      </c>
    </row>
    <row r="120" spans="1:6">
      <c r="E120" s="109">
        <v>0</v>
      </c>
      <c r="F120" s="99">
        <v>0</v>
      </c>
    </row>
    <row r="121" spans="1:6">
      <c r="A121" s="91">
        <v>2</v>
      </c>
      <c r="B121" s="97" t="s">
        <v>205</v>
      </c>
      <c r="C121" s="97"/>
      <c r="D121" s="97"/>
      <c r="E121" s="98">
        <v>0</v>
      </c>
      <c r="F121" s="99"/>
    </row>
    <row r="122" spans="1:6">
      <c r="E122" s="109">
        <v>0</v>
      </c>
      <c r="F122" s="99">
        <v>0</v>
      </c>
    </row>
    <row r="123" spans="1:6" ht="30">
      <c r="A123" s="91" t="s">
        <v>38</v>
      </c>
      <c r="D123" s="88" t="s">
        <v>206</v>
      </c>
      <c r="E123" s="109">
        <v>0</v>
      </c>
      <c r="F123" s="99"/>
    </row>
    <row r="124" spans="1:6">
      <c r="A124" s="107"/>
      <c r="B124" s="106">
        <v>1</v>
      </c>
      <c r="C124" s="87" t="s">
        <v>2</v>
      </c>
      <c r="D124" s="88" t="s">
        <v>207</v>
      </c>
      <c r="E124" s="99">
        <v>2823.5294117647063</v>
      </c>
      <c r="F124" s="99">
        <f>E124*B124</f>
        <v>2823.5294117647063</v>
      </c>
    </row>
    <row r="125" spans="1:6">
      <c r="A125" s="107"/>
      <c r="B125" s="106">
        <v>30</v>
      </c>
      <c r="C125" s="87" t="s">
        <v>208</v>
      </c>
      <c r="D125" s="88" t="s">
        <v>209</v>
      </c>
      <c r="E125" s="99">
        <v>48.000000000000007</v>
      </c>
      <c r="F125" s="99">
        <f>E125*B125</f>
        <v>1440.0000000000002</v>
      </c>
    </row>
    <row r="126" spans="1:6" ht="165">
      <c r="A126" s="107"/>
      <c r="B126" s="106">
        <v>6</v>
      </c>
      <c r="C126" s="87" t="s">
        <v>210</v>
      </c>
      <c r="D126" s="88" t="s">
        <v>211</v>
      </c>
      <c r="E126" s="99">
        <v>451.7647058823535</v>
      </c>
      <c r="F126" s="99">
        <f>E126*B126</f>
        <v>2710.5882352941208</v>
      </c>
    </row>
    <row r="127" spans="1:6">
      <c r="A127" s="107"/>
      <c r="B127" s="106"/>
      <c r="E127" s="99">
        <v>0</v>
      </c>
      <c r="F127" s="99"/>
    </row>
    <row r="128" spans="1:6" ht="45">
      <c r="A128" s="91" t="s">
        <v>145</v>
      </c>
      <c r="B128" s="86">
        <v>1</v>
      </c>
      <c r="C128" s="86" t="s">
        <v>127</v>
      </c>
      <c r="D128" s="88" t="s">
        <v>212</v>
      </c>
      <c r="E128" s="99">
        <v>423.52941176470591</v>
      </c>
      <c r="F128" s="99">
        <f>E128*B128</f>
        <v>423.52941176470591</v>
      </c>
    </row>
    <row r="129" spans="1:6">
      <c r="C129" s="86"/>
      <c r="E129" s="99">
        <v>0</v>
      </c>
      <c r="F129" s="99"/>
    </row>
    <row r="130" spans="1:6" ht="60">
      <c r="A130" s="91" t="s">
        <v>213</v>
      </c>
      <c r="B130" s="86">
        <v>3</v>
      </c>
      <c r="C130" s="86" t="s">
        <v>2</v>
      </c>
      <c r="D130" s="88" t="s">
        <v>214</v>
      </c>
      <c r="E130" s="99">
        <v>371.76470588235298</v>
      </c>
      <c r="F130" s="99">
        <f>E130*B130</f>
        <v>1115.294117647059</v>
      </c>
    </row>
    <row r="131" spans="1:6">
      <c r="A131" s="107"/>
      <c r="B131" s="106"/>
      <c r="E131" s="99">
        <v>0</v>
      </c>
      <c r="F131" s="99"/>
    </row>
    <row r="132" spans="1:6" ht="45">
      <c r="A132" s="107" t="s">
        <v>213</v>
      </c>
      <c r="B132" s="106">
        <v>1</v>
      </c>
      <c r="C132" s="87" t="s">
        <v>215</v>
      </c>
      <c r="D132" s="88" t="s">
        <v>216</v>
      </c>
      <c r="E132" s="99">
        <v>560.52640000000008</v>
      </c>
      <c r="F132" s="99">
        <f>E132*B132</f>
        <v>560.52640000000008</v>
      </c>
    </row>
    <row r="133" spans="1:6">
      <c r="C133" s="86"/>
      <c r="E133" s="99"/>
      <c r="F133" s="99"/>
    </row>
    <row r="134" spans="1:6" s="115" customFormat="1">
      <c r="A134" s="121"/>
      <c r="B134" s="110"/>
      <c r="C134" s="111"/>
      <c r="D134" s="112" t="s">
        <v>217</v>
      </c>
      <c r="E134" s="113"/>
      <c r="F134" s="114">
        <f>SUM(F122:F133)</f>
        <v>9073.4675764705935</v>
      </c>
    </row>
    <row r="135" spans="1:6">
      <c r="E135" s="109"/>
      <c r="F135" s="99">
        <v>0</v>
      </c>
    </row>
    <row r="136" spans="1:6" s="115" customFormat="1">
      <c r="A136" s="121"/>
      <c r="B136" s="124" t="s">
        <v>218</v>
      </c>
      <c r="C136" s="124"/>
      <c r="D136" s="124"/>
      <c r="E136" s="113"/>
      <c r="F136" s="114">
        <f>F119+F134</f>
        <v>37861.627576470593</v>
      </c>
    </row>
    <row r="137" spans="1:6">
      <c r="E137" s="109"/>
      <c r="F137" s="99">
        <v>0</v>
      </c>
    </row>
    <row r="138" spans="1:6">
      <c r="B138" s="125"/>
      <c r="D138" s="92" t="s">
        <v>219</v>
      </c>
      <c r="E138" s="109"/>
      <c r="F138" s="99"/>
    </row>
    <row r="139" spans="1:6">
      <c r="B139" s="125"/>
      <c r="D139" s="92"/>
      <c r="E139" s="109"/>
      <c r="F139" s="99"/>
    </row>
    <row r="140" spans="1:6">
      <c r="A140" s="93" t="s">
        <v>1</v>
      </c>
      <c r="B140" s="94" t="s">
        <v>123</v>
      </c>
      <c r="C140" s="94" t="s">
        <v>124</v>
      </c>
      <c r="D140" s="95" t="s">
        <v>125</v>
      </c>
      <c r="E140" s="96" t="s">
        <v>5</v>
      </c>
      <c r="F140" s="96" t="s">
        <v>6</v>
      </c>
    </row>
    <row r="141" spans="1:6">
      <c r="B141" s="87"/>
      <c r="E141" s="127"/>
      <c r="F141" s="127"/>
    </row>
    <row r="142" spans="1:6">
      <c r="A142" s="91">
        <v>1</v>
      </c>
      <c r="B142" s="97" t="s">
        <v>220</v>
      </c>
      <c r="C142" s="97"/>
      <c r="D142" s="97"/>
      <c r="E142" s="98"/>
      <c r="F142" s="99"/>
    </row>
    <row r="143" spans="1:6">
      <c r="C143" s="132"/>
      <c r="E143" s="98"/>
      <c r="F143" s="99"/>
    </row>
    <row r="144" spans="1:6" s="102" customFormat="1">
      <c r="A144" s="133" t="s">
        <v>221</v>
      </c>
      <c r="B144" s="133"/>
      <c r="C144" s="133"/>
      <c r="D144" s="133"/>
      <c r="E144" s="133"/>
      <c r="F144" s="133"/>
    </row>
    <row r="145" spans="1:6" s="102" customFormat="1">
      <c r="A145" s="133" t="s">
        <v>222</v>
      </c>
      <c r="B145" s="133"/>
      <c r="C145" s="133"/>
      <c r="D145" s="133"/>
      <c r="E145" s="133"/>
      <c r="F145" s="133"/>
    </row>
    <row r="146" spans="1:6" s="102" customFormat="1">
      <c r="A146" s="107"/>
      <c r="B146" s="107"/>
      <c r="C146" s="107"/>
      <c r="D146" s="88"/>
      <c r="E146" s="107"/>
      <c r="F146" s="107"/>
    </row>
    <row r="147" spans="1:6" ht="45">
      <c r="A147" s="91" t="s">
        <v>36</v>
      </c>
      <c r="B147" s="86">
        <v>1</v>
      </c>
      <c r="C147" s="86" t="s">
        <v>127</v>
      </c>
      <c r="D147" s="88" t="s">
        <v>212</v>
      </c>
      <c r="E147" s="99">
        <v>378.15126050420167</v>
      </c>
      <c r="F147" s="99">
        <f>E147*B147</f>
        <v>378.15126050420167</v>
      </c>
    </row>
    <row r="148" spans="1:6">
      <c r="C148" s="86"/>
      <c r="E148" s="99"/>
      <c r="F148" s="99"/>
    </row>
    <row r="149" spans="1:6" ht="60">
      <c r="A149" s="91" t="s">
        <v>37</v>
      </c>
      <c r="B149" s="86">
        <v>8</v>
      </c>
      <c r="C149" s="86" t="s">
        <v>2</v>
      </c>
      <c r="D149" s="88" t="s">
        <v>223</v>
      </c>
      <c r="E149" s="99">
        <v>331.93277310924373</v>
      </c>
      <c r="F149" s="99">
        <f>E149*B149</f>
        <v>2655.4621848739498</v>
      </c>
    </row>
    <row r="150" spans="1:6">
      <c r="C150" s="86"/>
      <c r="E150" s="99"/>
      <c r="F150" s="99"/>
    </row>
    <row r="151" spans="1:6" s="115" customFormat="1">
      <c r="A151" s="121"/>
      <c r="B151" s="110"/>
      <c r="C151" s="111"/>
      <c r="D151" s="112" t="s">
        <v>224</v>
      </c>
      <c r="E151" s="113"/>
      <c r="F151" s="114">
        <f>SUM(F146:F149)</f>
        <v>3033.6134453781515</v>
      </c>
    </row>
    <row r="152" spans="1:6">
      <c r="C152" s="86"/>
      <c r="E152" s="99"/>
      <c r="F152" s="99"/>
    </row>
    <row r="153" spans="1:6">
      <c r="A153" s="91">
        <v>2</v>
      </c>
      <c r="B153" s="97" t="s">
        <v>225</v>
      </c>
      <c r="C153" s="97"/>
      <c r="D153" s="97"/>
      <c r="E153" s="98">
        <v>0</v>
      </c>
      <c r="F153" s="99"/>
    </row>
    <row r="154" spans="1:6">
      <c r="C154" s="86"/>
      <c r="E154" s="99"/>
      <c r="F154" s="99"/>
    </row>
    <row r="155" spans="1:6" s="102" customFormat="1">
      <c r="A155" s="107" t="s">
        <v>38</v>
      </c>
      <c r="B155" s="106">
        <f>380+13+30+42+12+15</f>
        <v>492</v>
      </c>
      <c r="C155" s="106" t="s">
        <v>226</v>
      </c>
      <c r="D155" s="88" t="s">
        <v>227</v>
      </c>
      <c r="E155" s="99">
        <v>79.8</v>
      </c>
      <c r="F155" s="99">
        <f>E155*B155</f>
        <v>39261.599999999999</v>
      </c>
    </row>
    <row r="156" spans="1:6" s="102" customFormat="1" ht="75.95" customHeight="1">
      <c r="A156" s="107"/>
      <c r="B156" s="106"/>
      <c r="C156" s="106"/>
      <c r="D156" s="103" t="s">
        <v>228</v>
      </c>
      <c r="E156" s="99"/>
      <c r="F156" s="99"/>
    </row>
    <row r="157" spans="1:6" s="138" customFormat="1" ht="60">
      <c r="A157" s="134"/>
      <c r="B157" s="135"/>
      <c r="C157" s="135"/>
      <c r="D157" s="136" t="s">
        <v>229</v>
      </c>
      <c r="E157" s="137"/>
      <c r="F157" s="137"/>
    </row>
    <row r="158" spans="1:6" s="138" customFormat="1" ht="30">
      <c r="A158" s="134"/>
      <c r="B158" s="135"/>
      <c r="C158" s="135"/>
      <c r="D158" s="136" t="s">
        <v>230</v>
      </c>
      <c r="E158" s="137"/>
      <c r="F158" s="137"/>
    </row>
    <row r="159" spans="1:6" s="138" customFormat="1" ht="30">
      <c r="A159" s="134"/>
      <c r="B159" s="135"/>
      <c r="C159" s="135"/>
      <c r="D159" s="136" t="s">
        <v>231</v>
      </c>
      <c r="E159" s="137"/>
      <c r="F159" s="137"/>
    </row>
    <row r="160" spans="1:6" s="141" customFormat="1">
      <c r="A160" s="139"/>
      <c r="B160" s="140"/>
      <c r="C160" s="140"/>
      <c r="D160" s="136" t="s">
        <v>232</v>
      </c>
      <c r="E160" s="137"/>
      <c r="F160" s="137"/>
    </row>
    <row r="161" spans="1:6" s="141" customFormat="1" ht="30">
      <c r="A161" s="139"/>
      <c r="B161" s="140"/>
      <c r="C161" s="140"/>
      <c r="D161" s="136" t="s">
        <v>233</v>
      </c>
      <c r="E161" s="137"/>
      <c r="F161" s="137"/>
    </row>
    <row r="162" spans="1:6" s="141" customFormat="1">
      <c r="A162" s="139"/>
      <c r="B162" s="140"/>
      <c r="C162" s="140"/>
      <c r="D162" s="136"/>
      <c r="E162" s="137"/>
      <c r="F162" s="137"/>
    </row>
    <row r="163" spans="1:6" s="102" customFormat="1">
      <c r="A163" s="107" t="s">
        <v>145</v>
      </c>
      <c r="B163" s="106">
        <v>12</v>
      </c>
      <c r="C163" s="106" t="s">
        <v>226</v>
      </c>
      <c r="D163" s="88" t="s">
        <v>234</v>
      </c>
      <c r="E163" s="99">
        <v>79.8</v>
      </c>
      <c r="F163" s="99">
        <f>E163*B163</f>
        <v>957.59999999999991</v>
      </c>
    </row>
    <row r="164" spans="1:6" s="102" customFormat="1" ht="60">
      <c r="A164" s="107"/>
      <c r="B164" s="106"/>
      <c r="C164" s="106"/>
      <c r="D164" s="103" t="s">
        <v>235</v>
      </c>
      <c r="E164" s="99"/>
      <c r="F164" s="99"/>
    </row>
    <row r="165" spans="1:6" s="138" customFormat="1" ht="30">
      <c r="A165" s="134"/>
      <c r="B165" s="135"/>
      <c r="C165" s="135"/>
      <c r="D165" s="136" t="s">
        <v>236</v>
      </c>
      <c r="E165" s="137"/>
      <c r="F165" s="137"/>
    </row>
    <row r="166" spans="1:6" s="138" customFormat="1" ht="30">
      <c r="A166" s="134"/>
      <c r="B166" s="135"/>
      <c r="C166" s="135"/>
      <c r="D166" s="136" t="s">
        <v>230</v>
      </c>
      <c r="E166" s="137"/>
      <c r="F166" s="137"/>
    </row>
    <row r="167" spans="1:6" s="138" customFormat="1" ht="30">
      <c r="A167" s="134"/>
      <c r="B167" s="135"/>
      <c r="C167" s="135"/>
      <c r="D167" s="136" t="s">
        <v>231</v>
      </c>
      <c r="E167" s="137"/>
      <c r="F167" s="137"/>
    </row>
    <row r="168" spans="1:6" s="141" customFormat="1">
      <c r="A168" s="139"/>
      <c r="B168" s="140"/>
      <c r="C168" s="140"/>
      <c r="D168" s="136" t="s">
        <v>232</v>
      </c>
      <c r="E168" s="137"/>
      <c r="F168" s="137"/>
    </row>
    <row r="169" spans="1:6" s="141" customFormat="1" ht="30">
      <c r="A169" s="139"/>
      <c r="B169" s="140"/>
      <c r="C169" s="140"/>
      <c r="D169" s="136" t="s">
        <v>233</v>
      </c>
      <c r="E169" s="137"/>
      <c r="F169" s="137"/>
    </row>
    <row r="170" spans="1:6" s="141" customFormat="1">
      <c r="A170" s="139"/>
      <c r="B170" s="140"/>
      <c r="C170" s="140"/>
      <c r="D170" s="136"/>
      <c r="E170" s="137"/>
      <c r="F170" s="137"/>
    </row>
    <row r="171" spans="1:6" ht="45">
      <c r="A171" s="91" t="s">
        <v>237</v>
      </c>
      <c r="B171" s="86">
        <v>8</v>
      </c>
      <c r="C171" s="86" t="s">
        <v>2</v>
      </c>
      <c r="D171" s="88" t="s">
        <v>238</v>
      </c>
      <c r="E171" s="142">
        <v>100.84033613445379</v>
      </c>
      <c r="F171" s="99">
        <f>E171*B171</f>
        <v>806.72268907563034</v>
      </c>
    </row>
    <row r="172" spans="1:6">
      <c r="C172" s="86"/>
      <c r="E172" s="142"/>
      <c r="F172" s="99"/>
    </row>
    <row r="173" spans="1:6" ht="72.95" customHeight="1">
      <c r="A173" s="91" t="s">
        <v>239</v>
      </c>
      <c r="B173" s="86">
        <v>8</v>
      </c>
      <c r="C173" s="86" t="s">
        <v>2</v>
      </c>
      <c r="D173" s="88" t="s">
        <v>240</v>
      </c>
      <c r="E173" s="142">
        <v>460</v>
      </c>
      <c r="F173" s="99">
        <f>E173*B173</f>
        <v>3680</v>
      </c>
    </row>
    <row r="174" spans="1:6">
      <c r="C174" s="86"/>
      <c r="E174" s="142"/>
      <c r="F174" s="99"/>
    </row>
    <row r="175" spans="1:6" ht="88.5" customHeight="1">
      <c r="A175" s="91" t="s">
        <v>241</v>
      </c>
      <c r="B175" s="86">
        <v>1</v>
      </c>
      <c r="C175" s="86" t="s">
        <v>2</v>
      </c>
      <c r="D175" s="88" t="s">
        <v>242</v>
      </c>
      <c r="E175" s="142">
        <v>460</v>
      </c>
      <c r="F175" s="99">
        <f>E175*B175</f>
        <v>460</v>
      </c>
    </row>
    <row r="176" spans="1:6">
      <c r="C176" s="86"/>
      <c r="E176" s="142"/>
      <c r="F176" s="99"/>
    </row>
    <row r="177" spans="1:6" ht="330">
      <c r="A177" s="91" t="s">
        <v>147</v>
      </c>
      <c r="B177" s="86">
        <v>1</v>
      </c>
      <c r="C177" s="86" t="s">
        <v>2</v>
      </c>
      <c r="D177" s="88" t="s">
        <v>243</v>
      </c>
      <c r="E177" s="142">
        <v>560</v>
      </c>
      <c r="F177" s="99">
        <f>E177*B177</f>
        <v>560</v>
      </c>
    </row>
    <row r="178" spans="1:6">
      <c r="C178" s="86"/>
      <c r="E178" s="142"/>
      <c r="F178" s="99"/>
    </row>
    <row r="179" spans="1:6" ht="75">
      <c r="A179" s="91" t="s">
        <v>149</v>
      </c>
      <c r="B179" s="86">
        <v>12</v>
      </c>
      <c r="C179" s="86" t="s">
        <v>80</v>
      </c>
      <c r="D179" s="88" t="s">
        <v>244</v>
      </c>
      <c r="E179" s="142">
        <v>36.97</v>
      </c>
      <c r="F179" s="99">
        <f>E179*B179</f>
        <v>443.64</v>
      </c>
    </row>
    <row r="180" spans="1:6">
      <c r="C180" s="86"/>
      <c r="E180" s="142"/>
      <c r="F180" s="99"/>
    </row>
    <row r="181" spans="1:6" ht="45">
      <c r="A181" s="91" t="s">
        <v>151</v>
      </c>
      <c r="B181" s="86">
        <v>40</v>
      </c>
      <c r="C181" s="86" t="s">
        <v>80</v>
      </c>
      <c r="D181" s="88" t="s">
        <v>245</v>
      </c>
      <c r="E181" s="142">
        <v>6</v>
      </c>
      <c r="F181" s="99">
        <f t="shared" ref="F181" si="6">E181*B181</f>
        <v>240</v>
      </c>
    </row>
    <row r="182" spans="1:6">
      <c r="C182" s="86"/>
      <c r="E182" s="142"/>
      <c r="F182" s="99"/>
    </row>
    <row r="183" spans="1:6" ht="107.1" customHeight="1">
      <c r="A183" s="91" t="s">
        <v>156</v>
      </c>
      <c r="B183" s="86">
        <v>4</v>
      </c>
      <c r="C183" s="86" t="s">
        <v>2</v>
      </c>
      <c r="D183" s="88" t="s">
        <v>246</v>
      </c>
      <c r="E183" s="142">
        <v>294.11764705882354</v>
      </c>
      <c r="F183" s="99">
        <f>E183*B183</f>
        <v>1176.4705882352941</v>
      </c>
    </row>
    <row r="184" spans="1:6" ht="30">
      <c r="C184" s="86"/>
      <c r="D184" s="88" t="s">
        <v>247</v>
      </c>
      <c r="E184" s="142"/>
      <c r="F184" s="99"/>
    </row>
    <row r="185" spans="1:6" ht="30">
      <c r="C185" s="86"/>
      <c r="D185" s="88" t="s">
        <v>248</v>
      </c>
      <c r="E185" s="142"/>
      <c r="F185" s="99"/>
    </row>
    <row r="186" spans="1:6" ht="45">
      <c r="C186" s="86"/>
      <c r="D186" s="88" t="s">
        <v>249</v>
      </c>
      <c r="E186" s="142"/>
      <c r="F186" s="99"/>
    </row>
    <row r="187" spans="1:6" ht="30">
      <c r="C187" s="86"/>
      <c r="D187" s="88" t="s">
        <v>250</v>
      </c>
      <c r="E187" s="142"/>
      <c r="F187" s="99"/>
    </row>
    <row r="188" spans="1:6" ht="30">
      <c r="C188" s="86"/>
      <c r="D188" s="88" t="s">
        <v>251</v>
      </c>
      <c r="E188" s="142"/>
      <c r="F188" s="99"/>
    </row>
    <row r="189" spans="1:6">
      <c r="C189" s="86"/>
      <c r="E189" s="142"/>
      <c r="F189" s="99"/>
    </row>
    <row r="190" spans="1:6" ht="104.25" customHeight="1">
      <c r="A190" s="91" t="s">
        <v>158</v>
      </c>
      <c r="B190" s="86">
        <v>17</v>
      </c>
      <c r="C190" s="86" t="s">
        <v>2</v>
      </c>
      <c r="D190" s="88" t="s">
        <v>252</v>
      </c>
      <c r="E190" s="142">
        <v>1750</v>
      </c>
      <c r="F190" s="99">
        <f>E190*B190</f>
        <v>29750</v>
      </c>
    </row>
    <row r="191" spans="1:6">
      <c r="C191" s="86"/>
      <c r="E191" s="142"/>
      <c r="F191" s="99"/>
    </row>
    <row r="192" spans="1:6" s="115" customFormat="1">
      <c r="A192" s="121"/>
      <c r="B192" s="110"/>
      <c r="C192" s="111"/>
      <c r="D192" s="112" t="s">
        <v>253</v>
      </c>
      <c r="E192" s="113"/>
      <c r="F192" s="114">
        <f>SUM(F155:F190)</f>
        <v>77336.033277310926</v>
      </c>
    </row>
    <row r="193" spans="1:6" s="141" customFormat="1">
      <c r="A193" s="139"/>
      <c r="B193" s="140"/>
      <c r="C193" s="140"/>
      <c r="D193" s="136"/>
      <c r="E193" s="137"/>
      <c r="F193" s="137"/>
    </row>
    <row r="194" spans="1:6">
      <c r="A194" s="91">
        <v>3</v>
      </c>
      <c r="B194" s="97" t="s">
        <v>254</v>
      </c>
      <c r="C194" s="97"/>
      <c r="D194" s="97"/>
      <c r="E194" s="98"/>
      <c r="F194" s="99"/>
    </row>
    <row r="195" spans="1:6">
      <c r="C195" s="86"/>
      <c r="E195" s="107"/>
      <c r="F195" s="99"/>
    </row>
    <row r="196" spans="1:6" ht="30">
      <c r="A196" s="91" t="s">
        <v>39</v>
      </c>
      <c r="B196" s="86">
        <f>B155+10*5+50</f>
        <v>592</v>
      </c>
      <c r="C196" s="86" t="s">
        <v>226</v>
      </c>
      <c r="D196" s="88" t="s">
        <v>255</v>
      </c>
      <c r="E196" s="143">
        <v>1.7</v>
      </c>
      <c r="F196" s="99">
        <f>E196*B196</f>
        <v>1006.4</v>
      </c>
    </row>
    <row r="197" spans="1:6">
      <c r="C197" s="86"/>
      <c r="E197" s="143"/>
      <c r="F197" s="99"/>
    </row>
    <row r="198" spans="1:6" ht="60">
      <c r="A198" s="91" t="s">
        <v>81</v>
      </c>
      <c r="B198" s="86">
        <v>200</v>
      </c>
      <c r="C198" s="86" t="s">
        <v>226</v>
      </c>
      <c r="D198" s="88" t="s">
        <v>256</v>
      </c>
      <c r="E198" s="99">
        <v>3.3613445378151261</v>
      </c>
      <c r="F198" s="99">
        <f>E198*B198</f>
        <v>672.26890756302521</v>
      </c>
    </row>
    <row r="199" spans="1:6">
      <c r="C199" s="86"/>
      <c r="E199" s="99"/>
      <c r="F199" s="99"/>
    </row>
    <row r="200" spans="1:6" ht="45">
      <c r="A200" s="91" t="s">
        <v>81</v>
      </c>
      <c r="B200" s="86">
        <f>461+6*10</f>
        <v>521</v>
      </c>
      <c r="C200" s="86" t="s">
        <v>226</v>
      </c>
      <c r="D200" s="88" t="s">
        <v>257</v>
      </c>
      <c r="E200" s="99">
        <v>10.5</v>
      </c>
      <c r="F200" s="99">
        <f>E200*B200</f>
        <v>5470.5</v>
      </c>
    </row>
    <row r="201" spans="1:6">
      <c r="C201" s="86"/>
      <c r="E201" s="99"/>
      <c r="F201" s="99"/>
    </row>
    <row r="202" spans="1:6" ht="75">
      <c r="A202" s="91" t="s">
        <v>258</v>
      </c>
      <c r="B202" s="86">
        <v>7</v>
      </c>
      <c r="C202" s="86" t="s">
        <v>2</v>
      </c>
      <c r="D202" s="88" t="s">
        <v>259</v>
      </c>
      <c r="E202" s="99">
        <v>42.016806722689076</v>
      </c>
      <c r="F202" s="99">
        <f>E202*B202</f>
        <v>294.11764705882354</v>
      </c>
    </row>
    <row r="203" spans="1:6">
      <c r="C203" s="86"/>
      <c r="E203" s="99"/>
      <c r="F203" s="99"/>
    </row>
    <row r="204" spans="1:6" ht="165">
      <c r="A204" s="91" t="s">
        <v>258</v>
      </c>
      <c r="B204" s="86">
        <v>1</v>
      </c>
      <c r="C204" s="86" t="s">
        <v>2</v>
      </c>
      <c r="D204" s="88" t="s">
        <v>260</v>
      </c>
      <c r="E204" s="99">
        <v>52</v>
      </c>
      <c r="F204" s="99">
        <f>E204*B204</f>
        <v>52</v>
      </c>
    </row>
    <row r="205" spans="1:6">
      <c r="C205" s="86"/>
      <c r="E205" s="99"/>
      <c r="F205" s="99"/>
    </row>
    <row r="206" spans="1:6" ht="75">
      <c r="A206" s="91" t="s">
        <v>258</v>
      </c>
      <c r="B206" s="86">
        <v>2</v>
      </c>
      <c r="C206" s="86" t="s">
        <v>2</v>
      </c>
      <c r="D206" s="88" t="s">
        <v>261</v>
      </c>
      <c r="E206" s="99">
        <v>42.016806722689076</v>
      </c>
      <c r="F206" s="99">
        <f>E206*B206</f>
        <v>84.033613445378151</v>
      </c>
    </row>
    <row r="207" spans="1:6">
      <c r="C207" s="86"/>
      <c r="E207" s="99"/>
      <c r="F207" s="99"/>
    </row>
    <row r="208" spans="1:6" s="115" customFormat="1">
      <c r="A208" s="121"/>
      <c r="B208" s="110"/>
      <c r="C208" s="111"/>
      <c r="D208" s="112" t="s">
        <v>262</v>
      </c>
      <c r="E208" s="113"/>
      <c r="F208" s="114">
        <f>SUM(F196:F206)</f>
        <v>7579.3201680672273</v>
      </c>
    </row>
    <row r="209" spans="1:6">
      <c r="C209" s="86"/>
      <c r="E209" s="89">
        <v>0</v>
      </c>
    </row>
    <row r="210" spans="1:6">
      <c r="A210" s="91">
        <v>4</v>
      </c>
      <c r="B210" s="97" t="s">
        <v>263</v>
      </c>
      <c r="C210" s="97"/>
      <c r="D210" s="97"/>
      <c r="E210" s="98">
        <v>0</v>
      </c>
      <c r="F210" s="99"/>
    </row>
    <row r="211" spans="1:6">
      <c r="C211" s="86"/>
      <c r="E211" s="99"/>
      <c r="F211" s="99"/>
    </row>
    <row r="212" spans="1:6" ht="60">
      <c r="A212" s="91" t="s">
        <v>86</v>
      </c>
      <c r="B212" s="86">
        <v>10</v>
      </c>
      <c r="C212" s="86" t="s">
        <v>2</v>
      </c>
      <c r="D212" s="88" t="s">
        <v>264</v>
      </c>
      <c r="E212" s="99">
        <v>185</v>
      </c>
      <c r="F212" s="99">
        <f>E212*B212</f>
        <v>1850</v>
      </c>
    </row>
    <row r="213" spans="1:6">
      <c r="C213" s="86"/>
      <c r="E213" s="99"/>
      <c r="F213" s="99"/>
    </row>
    <row r="214" spans="1:6" ht="60">
      <c r="A214" s="91" t="s">
        <v>88</v>
      </c>
      <c r="B214" s="86">
        <v>10</v>
      </c>
      <c r="C214" s="86" t="s">
        <v>2</v>
      </c>
      <c r="D214" s="88" t="s">
        <v>265</v>
      </c>
      <c r="E214" s="99">
        <v>153</v>
      </c>
      <c r="F214" s="99">
        <f>E214*B214</f>
        <v>1530</v>
      </c>
    </row>
    <row r="215" spans="1:6">
      <c r="C215" s="86"/>
      <c r="E215" s="99"/>
      <c r="F215" s="99"/>
    </row>
    <row r="216" spans="1:6" ht="105">
      <c r="A216" s="91" t="s">
        <v>90</v>
      </c>
      <c r="B216" s="86">
        <v>8</v>
      </c>
      <c r="C216" s="86" t="s">
        <v>2</v>
      </c>
      <c r="D216" s="88" t="s">
        <v>266</v>
      </c>
      <c r="E216" s="99">
        <v>110</v>
      </c>
      <c r="F216" s="99">
        <f>E216*B216</f>
        <v>880</v>
      </c>
    </row>
    <row r="217" spans="1:6">
      <c r="C217" s="86"/>
      <c r="E217" s="99"/>
      <c r="F217" s="99"/>
    </row>
    <row r="218" spans="1:6" s="147" customFormat="1" ht="54">
      <c r="A218" s="91" t="s">
        <v>40</v>
      </c>
      <c r="B218" s="144">
        <v>3</v>
      </c>
      <c r="C218" s="144" t="s">
        <v>2</v>
      </c>
      <c r="D218" s="145" t="s">
        <v>267</v>
      </c>
      <c r="E218" s="146">
        <v>120</v>
      </c>
      <c r="F218" s="99">
        <f t="shared" ref="F218:F220" si="7">E218*B218</f>
        <v>360</v>
      </c>
    </row>
    <row r="219" spans="1:6" s="147" customFormat="1">
      <c r="A219" s="91"/>
      <c r="B219" s="144"/>
      <c r="C219" s="144"/>
      <c r="D219" s="145"/>
      <c r="E219" s="146"/>
      <c r="F219" s="99">
        <f t="shared" si="7"/>
        <v>0</v>
      </c>
    </row>
    <row r="220" spans="1:6" s="148" customFormat="1" ht="27">
      <c r="A220" s="144" t="s">
        <v>268</v>
      </c>
      <c r="B220" s="144">
        <v>2</v>
      </c>
      <c r="C220" s="144" t="s">
        <v>2</v>
      </c>
      <c r="D220" s="145" t="s">
        <v>269</v>
      </c>
      <c r="E220" s="146">
        <v>80</v>
      </c>
      <c r="F220" s="99">
        <f t="shared" si="7"/>
        <v>160</v>
      </c>
    </row>
    <row r="221" spans="1:6" s="147" customFormat="1" ht="13.5">
      <c r="A221" s="144"/>
      <c r="B221" s="144"/>
      <c r="C221" s="144"/>
      <c r="D221" s="145"/>
      <c r="E221" s="146"/>
      <c r="F221" s="144"/>
    </row>
    <row r="222" spans="1:6" s="115" customFormat="1">
      <c r="A222" s="121"/>
      <c r="B222" s="110"/>
      <c r="C222" s="111"/>
      <c r="D222" s="112" t="s">
        <v>270</v>
      </c>
      <c r="E222" s="113"/>
      <c r="F222" s="114">
        <f>SUM(F212:F220)</f>
        <v>4780</v>
      </c>
    </row>
    <row r="223" spans="1:6">
      <c r="C223" s="86"/>
      <c r="E223" s="99"/>
      <c r="F223" s="99"/>
    </row>
    <row r="224" spans="1:6" s="115" customFormat="1">
      <c r="A224" s="121"/>
      <c r="B224" s="124" t="s">
        <v>271</v>
      </c>
      <c r="C224" s="124"/>
      <c r="D224" s="124"/>
      <c r="E224" s="113"/>
      <c r="F224" s="114">
        <f>F222+F208+F192+F151</f>
        <v>92728.966890756317</v>
      </c>
    </row>
    <row r="225" spans="1:6">
      <c r="E225" s="109"/>
      <c r="F225" s="109"/>
    </row>
    <row r="226" spans="1:6">
      <c r="B226" s="125"/>
      <c r="D226" s="92" t="s">
        <v>272</v>
      </c>
      <c r="E226" s="109"/>
      <c r="F226" s="99"/>
    </row>
    <row r="227" spans="1:6">
      <c r="B227" s="125"/>
      <c r="D227" s="92"/>
      <c r="E227" s="109"/>
      <c r="F227" s="99"/>
    </row>
    <row r="228" spans="1:6">
      <c r="A228" s="93" t="s">
        <v>1</v>
      </c>
      <c r="B228" s="94" t="s">
        <v>123</v>
      </c>
      <c r="C228" s="94" t="s">
        <v>124</v>
      </c>
      <c r="D228" s="95" t="s">
        <v>125</v>
      </c>
      <c r="E228" s="96" t="s">
        <v>5</v>
      </c>
      <c r="F228" s="96" t="s">
        <v>6</v>
      </c>
    </row>
    <row r="229" spans="1:6">
      <c r="B229" s="87"/>
      <c r="D229" s="88" t="s">
        <v>273</v>
      </c>
      <c r="E229" s="127"/>
      <c r="F229" s="127"/>
    </row>
    <row r="230" spans="1:6" ht="30">
      <c r="A230" s="91">
        <v>1</v>
      </c>
      <c r="B230" s="106">
        <v>1</v>
      </c>
      <c r="C230" s="116" t="s">
        <v>58</v>
      </c>
      <c r="D230" s="88" t="s">
        <v>274</v>
      </c>
      <c r="E230" s="99">
        <v>1250</v>
      </c>
      <c r="F230" s="99">
        <f>E230*B230</f>
        <v>1250</v>
      </c>
    </row>
    <row r="231" spans="1:6">
      <c r="B231" s="106"/>
      <c r="C231" s="116"/>
      <c r="E231" s="99"/>
      <c r="F231" s="99"/>
    </row>
    <row r="232" spans="1:6" s="115" customFormat="1">
      <c r="A232" s="121"/>
      <c r="B232" s="124" t="s">
        <v>275</v>
      </c>
      <c r="C232" s="124"/>
      <c r="D232" s="124"/>
      <c r="E232" s="113"/>
      <c r="F232" s="114">
        <f>F230</f>
        <v>1250</v>
      </c>
    </row>
    <row r="233" spans="1:6">
      <c r="E233" s="109"/>
      <c r="F233" s="99"/>
    </row>
    <row r="234" spans="1:6">
      <c r="E234" s="109"/>
      <c r="F234" s="99"/>
    </row>
    <row r="235" spans="1:6">
      <c r="E235" s="109"/>
      <c r="F235" s="99"/>
    </row>
    <row r="236" spans="1:6">
      <c r="A236" s="110"/>
      <c r="B236" s="110"/>
      <c r="C236" s="110"/>
      <c r="D236" s="92" t="s">
        <v>276</v>
      </c>
      <c r="E236" s="109"/>
      <c r="F236" s="99"/>
    </row>
    <row r="237" spans="1:6">
      <c r="E237" s="109"/>
      <c r="F237" s="99">
        <v>0</v>
      </c>
    </row>
    <row r="238" spans="1:6">
      <c r="C238" s="87">
        <v>1</v>
      </c>
      <c r="D238" s="88" t="str">
        <f>B85</f>
        <v>TOTAL CAPITOL 1: PISTA LES CREUS</v>
      </c>
      <c r="E238" s="109"/>
      <c r="F238" s="99">
        <f>F85</f>
        <v>237056.5638870933</v>
      </c>
    </row>
    <row r="239" spans="1:6">
      <c r="C239" s="87">
        <v>2</v>
      </c>
      <c r="D239" s="88" t="str">
        <f>B136</f>
        <v>TOTAL CAPITOL 2: XARXA DE PROTECCIÓ</v>
      </c>
      <c r="E239" s="109"/>
      <c r="F239" s="99">
        <f>F136</f>
        <v>37861.627576470593</v>
      </c>
    </row>
    <row r="240" spans="1:6" ht="30">
      <c r="C240" s="87">
        <v>3</v>
      </c>
      <c r="D240" s="88" t="str">
        <f>B224</f>
        <v>TOTAL CAPITOL 3: MUNTATGE DE NEU ARTIFICIAL</v>
      </c>
      <c r="E240" s="109"/>
      <c r="F240" s="99">
        <f>F224</f>
        <v>92728.966890756317</v>
      </c>
    </row>
    <row r="241" spans="1:6">
      <c r="C241" s="87">
        <v>4</v>
      </c>
      <c r="D241" s="88" t="str">
        <f>B232</f>
        <v>TOTAL CAPITOL 4: SEGURETAT I SALUT</v>
      </c>
      <c r="E241" s="109"/>
      <c r="F241" s="99">
        <f>F232</f>
        <v>1250</v>
      </c>
    </row>
    <row r="242" spans="1:6" ht="15.75" thickBot="1">
      <c r="A242" s="149"/>
      <c r="B242" s="150"/>
      <c r="C242" s="151"/>
      <c r="D242" s="152"/>
      <c r="E242" s="153"/>
      <c r="F242" s="154"/>
    </row>
    <row r="243" spans="1:6">
      <c r="C243" s="155"/>
      <c r="D243" s="156" t="s">
        <v>277</v>
      </c>
      <c r="E243" s="155"/>
      <c r="F243" s="157">
        <f>SUM(F238:F241)</f>
        <v>368897.15835432021</v>
      </c>
    </row>
    <row r="244" spans="1:6">
      <c r="C244" s="155"/>
      <c r="D244" s="158"/>
      <c r="E244" s="155"/>
      <c r="F244" s="159"/>
    </row>
    <row r="245" spans="1:6">
      <c r="C245" s="155"/>
      <c r="D245" s="160" t="s">
        <v>278</v>
      </c>
      <c r="E245" s="155"/>
      <c r="F245" s="161">
        <f>F243*0.06</f>
        <v>22133.829501259213</v>
      </c>
    </row>
    <row r="246" spans="1:6" ht="15.75" thickBot="1">
      <c r="C246" s="162"/>
      <c r="D246" s="163" t="s">
        <v>279</v>
      </c>
      <c r="E246" s="164"/>
      <c r="F246" s="165">
        <f>F243*0.13</f>
        <v>47956.630586061627</v>
      </c>
    </row>
    <row r="247" spans="1:6">
      <c r="C247" s="155"/>
      <c r="D247" s="155"/>
      <c r="E247" s="155"/>
      <c r="F247" s="159"/>
    </row>
    <row r="248" spans="1:6">
      <c r="C248" s="155"/>
      <c r="D248" s="166" t="s">
        <v>280</v>
      </c>
      <c r="E248" s="155"/>
      <c r="F248" s="157">
        <f>F243+F245+F246</f>
        <v>438987.61844164104</v>
      </c>
    </row>
    <row r="249" spans="1:6">
      <c r="C249" s="155"/>
      <c r="D249" s="155"/>
      <c r="E249" s="155"/>
      <c r="F249" s="159"/>
    </row>
    <row r="250" spans="1:6">
      <c r="C250" s="155"/>
      <c r="D250" s="168" t="s">
        <v>281</v>
      </c>
      <c r="E250" s="155"/>
      <c r="F250" s="161">
        <f>F248*0.21</f>
        <v>92187.399872744616</v>
      </c>
    </row>
    <row r="251" spans="1:6" ht="15.75" thickBot="1">
      <c r="C251" s="155"/>
      <c r="D251" s="155"/>
      <c r="E251" s="155"/>
      <c r="F251" s="155"/>
    </row>
    <row r="252" spans="1:6" ht="16.5" thickBot="1">
      <c r="C252" s="155"/>
      <c r="D252" s="169" t="s">
        <v>282</v>
      </c>
      <c r="E252" s="170"/>
      <c r="F252" s="167">
        <f>F248+F250</f>
        <v>531175.01831438567</v>
      </c>
    </row>
  </sheetData>
  <mergeCells count="18">
    <mergeCell ref="A145:F145"/>
    <mergeCell ref="B153:D153"/>
    <mergeCell ref="B194:D194"/>
    <mergeCell ref="B210:D210"/>
    <mergeCell ref="B224:D224"/>
    <mergeCell ref="B232:D232"/>
    <mergeCell ref="B90:E90"/>
    <mergeCell ref="B94:D94"/>
    <mergeCell ref="B121:D121"/>
    <mergeCell ref="B136:D136"/>
    <mergeCell ref="B142:D142"/>
    <mergeCell ref="A144:F144"/>
    <mergeCell ref="B9:D9"/>
    <mergeCell ref="B33:D33"/>
    <mergeCell ref="B57:D57"/>
    <mergeCell ref="B65:D65"/>
    <mergeCell ref="B76:D76"/>
    <mergeCell ref="B85:D85"/>
  </mergeCells>
  <printOptions horizontalCentered="1"/>
  <pageMargins left="0.78740157480314965" right="0.59055118110236227" top="0.59055118110236227" bottom="0.59055118110236227" header="0" footer="0"/>
  <pageSetup paperSize="9" scale="93" fitToHeight="0" orientation="portrait" horizontalDpi="75" verticalDpi="7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430B7-7A23-4B29-89B8-3F08BE3C8902}">
  <sheetPr>
    <pageSetUpPr fitToPage="1"/>
  </sheetPr>
  <dimension ref="A1:F96"/>
  <sheetViews>
    <sheetView tabSelected="1" zoomScale="85" zoomScaleNormal="85" workbookViewId="0"/>
  </sheetViews>
  <sheetFormatPr defaultColWidth="11.42578125" defaultRowHeight="12.75"/>
  <cols>
    <col min="1" max="1" width="7.140625" style="12" customWidth="1"/>
    <col min="2" max="2" width="4.140625" style="12" customWidth="1"/>
    <col min="3" max="3" width="45.7109375" style="12" customWidth="1"/>
    <col min="4" max="4" width="10.7109375" style="2" customWidth="1"/>
    <col min="5" max="5" width="10.85546875" style="12" customWidth="1"/>
    <col min="6" max="6" width="14.28515625" style="2" customWidth="1"/>
    <col min="7" max="16384" width="11.42578125" style="6"/>
  </cols>
  <sheetData>
    <row r="1" spans="1:6">
      <c r="A1" s="11"/>
    </row>
    <row r="2" spans="1:6" s="13" customFormat="1" ht="13.5" thickBot="1">
      <c r="A2" s="84" t="s">
        <v>94</v>
      </c>
      <c r="B2" s="84"/>
      <c r="C2" s="84"/>
      <c r="D2" s="84"/>
      <c r="E2" s="84"/>
      <c r="F2" s="84"/>
    </row>
    <row r="3" spans="1:6">
      <c r="A3" s="14"/>
      <c r="B3" s="14"/>
      <c r="C3" s="14"/>
      <c r="D3" s="57"/>
      <c r="E3" s="14"/>
      <c r="F3" s="57"/>
    </row>
    <row r="4" spans="1:6">
      <c r="A4" s="15"/>
    </row>
    <row r="5" spans="1:6" ht="13.5" thickBot="1">
      <c r="A5" s="16" t="s">
        <v>1</v>
      </c>
      <c r="B5" s="16" t="s">
        <v>2</v>
      </c>
      <c r="C5" s="16" t="s">
        <v>3</v>
      </c>
      <c r="D5" s="59" t="s">
        <v>4</v>
      </c>
      <c r="E5" s="58" t="s">
        <v>5</v>
      </c>
      <c r="F5" s="59" t="s">
        <v>6</v>
      </c>
    </row>
    <row r="6" spans="1:6" ht="13.5" thickTop="1">
      <c r="A6" s="17">
        <v>1</v>
      </c>
      <c r="B6" s="18"/>
      <c r="C6" s="18" t="s">
        <v>15</v>
      </c>
      <c r="D6" s="60"/>
      <c r="E6" s="60"/>
      <c r="F6" s="60">
        <f>SUM(F7:F8)</f>
        <v>14105</v>
      </c>
    </row>
    <row r="7" spans="1:6" ht="38.25">
      <c r="A7" s="12" t="s">
        <v>36</v>
      </c>
      <c r="C7" s="19" t="s">
        <v>51</v>
      </c>
      <c r="D7" s="40">
        <v>1</v>
      </c>
      <c r="E7" s="40">
        <v>4985</v>
      </c>
      <c r="F7" s="40">
        <f t="shared" ref="F7" si="0">+D7*E7</f>
        <v>4985</v>
      </c>
    </row>
    <row r="8" spans="1:6" ht="25.5">
      <c r="A8" s="12" t="s">
        <v>37</v>
      </c>
      <c r="C8" s="19" t="s">
        <v>52</v>
      </c>
      <c r="D8" s="40">
        <v>1</v>
      </c>
      <c r="E8" s="40">
        <v>9850</v>
      </c>
      <c r="F8" s="40">
        <v>9120</v>
      </c>
    </row>
    <row r="9" spans="1:6">
      <c r="C9" s="19"/>
    </row>
    <row r="10" spans="1:6">
      <c r="A10" s="17">
        <v>2</v>
      </c>
      <c r="B10" s="18"/>
      <c r="C10" s="18" t="s">
        <v>53</v>
      </c>
      <c r="D10" s="60"/>
      <c r="E10" s="60"/>
      <c r="F10" s="60">
        <f>SUM(F11)</f>
        <v>17410</v>
      </c>
    </row>
    <row r="11" spans="1:6" ht="76.5">
      <c r="A11" s="20" t="s">
        <v>38</v>
      </c>
      <c r="B11" s="21" t="s">
        <v>0</v>
      </c>
      <c r="C11" s="19" t="s">
        <v>59</v>
      </c>
      <c r="D11" s="40">
        <v>1</v>
      </c>
      <c r="E11" s="40">
        <v>18580</v>
      </c>
      <c r="F11" s="40">
        <v>17410</v>
      </c>
    </row>
    <row r="12" spans="1:6">
      <c r="A12" s="22"/>
      <c r="B12" s="22"/>
      <c r="C12" s="23"/>
      <c r="D12" s="61"/>
      <c r="E12" s="61"/>
      <c r="F12" s="61"/>
    </row>
    <row r="13" spans="1:6">
      <c r="A13" s="17">
        <v>3</v>
      </c>
      <c r="B13" s="18"/>
      <c r="C13" s="18" t="s">
        <v>7</v>
      </c>
      <c r="D13" s="60"/>
      <c r="E13" s="60"/>
      <c r="F13" s="60">
        <f>SUM(F14:F17)</f>
        <v>59.400000000000006</v>
      </c>
    </row>
    <row r="14" spans="1:6">
      <c r="A14" s="24" t="s">
        <v>39</v>
      </c>
      <c r="B14" s="25" t="s">
        <v>8</v>
      </c>
      <c r="C14" s="25" t="s">
        <v>18</v>
      </c>
      <c r="D14" s="62">
        <f>7.5*4.4*0.2</f>
        <v>6.6000000000000005</v>
      </c>
      <c r="E14" s="62">
        <v>4</v>
      </c>
      <c r="F14" s="62">
        <f>E14*D14</f>
        <v>26.400000000000002</v>
      </c>
    </row>
    <row r="15" spans="1:6" ht="25.5">
      <c r="A15" s="24"/>
      <c r="B15" s="25"/>
      <c r="C15" s="26" t="s">
        <v>57</v>
      </c>
      <c r="D15" s="62"/>
      <c r="E15" s="25"/>
      <c r="F15" s="62"/>
    </row>
    <row r="16" spans="1:6">
      <c r="A16" s="24" t="s">
        <v>81</v>
      </c>
      <c r="B16" s="25" t="s">
        <v>8</v>
      </c>
      <c r="C16" s="25" t="s">
        <v>9</v>
      </c>
      <c r="D16" s="62">
        <v>6.6</v>
      </c>
      <c r="E16" s="62">
        <v>5</v>
      </c>
      <c r="F16" s="62">
        <f t="shared" ref="F16" si="1">E16*D16</f>
        <v>33</v>
      </c>
    </row>
    <row r="17" spans="1:6" ht="25.5">
      <c r="A17" s="24"/>
      <c r="B17" s="25"/>
      <c r="C17" s="26" t="s">
        <v>19</v>
      </c>
      <c r="D17" s="62"/>
      <c r="E17" s="25"/>
      <c r="F17" s="62"/>
    </row>
    <row r="18" spans="1:6">
      <c r="A18" s="22"/>
      <c r="B18" s="22"/>
      <c r="C18" s="23"/>
      <c r="D18" s="61"/>
      <c r="E18" s="61"/>
      <c r="F18" s="61"/>
    </row>
    <row r="19" spans="1:6">
      <c r="A19" s="17">
        <v>4</v>
      </c>
      <c r="B19" s="18"/>
      <c r="C19" s="18" t="s">
        <v>11</v>
      </c>
      <c r="D19" s="60"/>
      <c r="E19" s="60"/>
      <c r="F19" s="60">
        <f>SUM(F20:F27)</f>
        <v>4579.4880000000012</v>
      </c>
    </row>
    <row r="20" spans="1:6" ht="25.5">
      <c r="A20" s="24" t="s">
        <v>86</v>
      </c>
      <c r="B20" s="25" t="s">
        <v>8</v>
      </c>
      <c r="C20" s="26" t="s">
        <v>103</v>
      </c>
      <c r="D20" s="2">
        <f>0.2*(7.8*4.4)</f>
        <v>6.8640000000000008</v>
      </c>
      <c r="E20" s="62">
        <v>490</v>
      </c>
      <c r="F20" s="62">
        <f t="shared" ref="F20" si="2">E20*D20</f>
        <v>3363.3600000000006</v>
      </c>
    </row>
    <row r="21" spans="1:6" ht="89.25">
      <c r="A21" s="25"/>
      <c r="B21" s="25"/>
      <c r="C21" s="70" t="s">
        <v>97</v>
      </c>
      <c r="D21" s="62"/>
      <c r="E21" s="25"/>
      <c r="F21" s="62"/>
    </row>
    <row r="22" spans="1:6">
      <c r="A22" s="24" t="s">
        <v>88</v>
      </c>
      <c r="B22" s="25" t="s">
        <v>12</v>
      </c>
      <c r="C22" s="25" t="s">
        <v>104</v>
      </c>
      <c r="D22" s="62">
        <f>0.3*(7.6+4.2+4.2)</f>
        <v>4.8</v>
      </c>
      <c r="E22" s="62">
        <v>98.36</v>
      </c>
      <c r="F22" s="62">
        <f t="shared" ref="F22" si="3">E22*D22</f>
        <v>472.12799999999999</v>
      </c>
    </row>
    <row r="23" spans="1:6" ht="38.25">
      <c r="A23" s="25"/>
      <c r="B23" s="25"/>
      <c r="C23" s="26" t="s">
        <v>33</v>
      </c>
      <c r="D23" s="62"/>
      <c r="E23" s="25"/>
      <c r="F23" s="62"/>
    </row>
    <row r="24" spans="1:6">
      <c r="A24" s="24" t="s">
        <v>90</v>
      </c>
      <c r="B24" s="25" t="s">
        <v>12</v>
      </c>
      <c r="C24" s="25" t="s">
        <v>31</v>
      </c>
      <c r="D24" s="62">
        <f>0.3*(18+18+19+19-14)</f>
        <v>18</v>
      </c>
      <c r="E24" s="62">
        <v>18</v>
      </c>
      <c r="F24" s="40">
        <f>+D24*E24</f>
        <v>324</v>
      </c>
    </row>
    <row r="25" spans="1:6">
      <c r="A25" s="25"/>
      <c r="B25" s="25"/>
      <c r="C25" s="26" t="s">
        <v>32</v>
      </c>
      <c r="D25" s="62"/>
      <c r="E25" s="25"/>
      <c r="F25" s="62"/>
    </row>
    <row r="26" spans="1:6">
      <c r="A26" s="24" t="s">
        <v>40</v>
      </c>
      <c r="B26" s="25" t="s">
        <v>0</v>
      </c>
      <c r="C26" s="25" t="s">
        <v>13</v>
      </c>
      <c r="D26" s="62">
        <v>3</v>
      </c>
      <c r="E26" s="62">
        <v>140</v>
      </c>
      <c r="F26" s="62">
        <f t="shared" ref="F26" si="4">E26*D26</f>
        <v>420</v>
      </c>
    </row>
    <row r="27" spans="1:6" ht="38.25">
      <c r="A27" s="25"/>
      <c r="B27" s="25"/>
      <c r="C27" s="26" t="s">
        <v>14</v>
      </c>
      <c r="D27" s="62"/>
      <c r="E27" s="25"/>
      <c r="F27" s="62"/>
    </row>
    <row r="28" spans="1:6">
      <c r="A28" s="27"/>
      <c r="B28" s="27"/>
      <c r="C28" s="28"/>
      <c r="D28" s="63"/>
      <c r="E28" s="63"/>
      <c r="F28" s="63"/>
    </row>
    <row r="29" spans="1:6" s="31" customFormat="1">
      <c r="A29" s="29">
        <v>5</v>
      </c>
      <c r="B29" s="30"/>
      <c r="C29" s="30" t="s">
        <v>96</v>
      </c>
      <c r="D29" s="64"/>
      <c r="E29" s="64"/>
      <c r="F29" s="65">
        <f>SUM(F30:F42)</f>
        <v>30412</v>
      </c>
    </row>
    <row r="30" spans="1:6" s="31" customFormat="1">
      <c r="A30" s="78"/>
      <c r="B30" s="79"/>
      <c r="C30" s="80" t="s">
        <v>108</v>
      </c>
      <c r="D30" s="42"/>
      <c r="E30" s="42"/>
      <c r="F30" s="38"/>
    </row>
    <row r="31" spans="1:6" ht="127.5">
      <c r="A31" s="81" t="s">
        <v>41</v>
      </c>
      <c r="C31" s="72" t="s">
        <v>105</v>
      </c>
      <c r="F31" s="2">
        <v>25340</v>
      </c>
    </row>
    <row r="32" spans="1:6" s="31" customFormat="1">
      <c r="A32" s="82" t="s">
        <v>109</v>
      </c>
      <c r="B32" s="32" t="s">
        <v>12</v>
      </c>
      <c r="C32" s="73" t="s">
        <v>22</v>
      </c>
      <c r="D32" s="39">
        <v>35</v>
      </c>
      <c r="E32" s="39">
        <v>34.700000000000003</v>
      </c>
      <c r="F32" s="2">
        <f>+D32*E32</f>
        <v>1214.5</v>
      </c>
    </row>
    <row r="33" spans="1:6" s="31" customFormat="1" ht="76.5">
      <c r="A33" s="81"/>
      <c r="B33" s="32"/>
      <c r="C33" s="74" t="s">
        <v>23</v>
      </c>
      <c r="D33" s="38"/>
      <c r="E33" s="68"/>
      <c r="F33" s="38"/>
    </row>
    <row r="34" spans="1:6" s="31" customFormat="1">
      <c r="A34" s="82" t="s">
        <v>110</v>
      </c>
      <c r="B34" s="32" t="s">
        <v>10</v>
      </c>
      <c r="C34" s="73" t="s">
        <v>25</v>
      </c>
      <c r="D34" s="38">
        <v>17</v>
      </c>
      <c r="E34" s="39">
        <v>23</v>
      </c>
      <c r="F34" s="40">
        <f>+D34*E34</f>
        <v>391</v>
      </c>
    </row>
    <row r="35" spans="1:6" s="31" customFormat="1" ht="51">
      <c r="A35" s="81"/>
      <c r="B35" s="32"/>
      <c r="C35" s="75" t="s">
        <v>20</v>
      </c>
      <c r="D35" s="39"/>
      <c r="E35" s="69"/>
      <c r="F35" s="39"/>
    </row>
    <row r="36" spans="1:6" s="31" customFormat="1">
      <c r="A36" s="82" t="s">
        <v>111</v>
      </c>
      <c r="B36" s="32" t="s">
        <v>12</v>
      </c>
      <c r="C36" s="73" t="s">
        <v>24</v>
      </c>
      <c r="D36" s="39">
        <v>35</v>
      </c>
      <c r="E36" s="39">
        <v>61.5</v>
      </c>
      <c r="F36" s="2">
        <f>+D36*E36</f>
        <v>2152.5</v>
      </c>
    </row>
    <row r="37" spans="1:6" s="31" customFormat="1" ht="63.75">
      <c r="A37" s="81"/>
      <c r="B37" s="32"/>
      <c r="C37" s="75" t="s">
        <v>95</v>
      </c>
      <c r="D37" s="39"/>
      <c r="E37" s="69"/>
      <c r="F37" s="39"/>
    </row>
    <row r="38" spans="1:6" s="31" customFormat="1" ht="25.5">
      <c r="A38" s="82" t="s">
        <v>112</v>
      </c>
      <c r="B38" s="32" t="s">
        <v>10</v>
      </c>
      <c r="C38" s="76" t="s">
        <v>26</v>
      </c>
      <c r="D38" s="39">
        <v>10</v>
      </c>
      <c r="E38" s="39">
        <v>22.4</v>
      </c>
      <c r="F38" s="2">
        <f>+D38*E38</f>
        <v>224</v>
      </c>
    </row>
    <row r="39" spans="1:6" s="31" customFormat="1" ht="51">
      <c r="A39" s="81"/>
      <c r="B39" s="32"/>
      <c r="C39" s="75" t="s">
        <v>20</v>
      </c>
      <c r="D39" s="39"/>
      <c r="E39" s="69"/>
      <c r="F39" s="39"/>
    </row>
    <row r="40" spans="1:6" s="31" customFormat="1">
      <c r="A40" s="82" t="s">
        <v>113</v>
      </c>
      <c r="B40" s="32" t="s">
        <v>0</v>
      </c>
      <c r="C40" s="73" t="s">
        <v>54</v>
      </c>
      <c r="D40" s="39">
        <v>8</v>
      </c>
      <c r="E40" s="39">
        <v>50</v>
      </c>
      <c r="F40" s="2">
        <f>+D40*E40</f>
        <v>400</v>
      </c>
    </row>
    <row r="41" spans="1:6" s="31" customFormat="1" ht="25.5">
      <c r="A41" s="81"/>
      <c r="B41" s="32"/>
      <c r="C41" s="74" t="s">
        <v>21</v>
      </c>
      <c r="D41" s="39"/>
      <c r="E41" s="69"/>
      <c r="F41" s="39"/>
    </row>
    <row r="42" spans="1:6" s="31" customFormat="1">
      <c r="A42" s="82" t="s">
        <v>114</v>
      </c>
      <c r="B42" s="32" t="s">
        <v>0</v>
      </c>
      <c r="C42" s="73" t="s">
        <v>35</v>
      </c>
      <c r="D42" s="38">
        <v>3</v>
      </c>
      <c r="E42" s="39">
        <v>230</v>
      </c>
      <c r="F42" s="40">
        <f>+D42*E42</f>
        <v>690</v>
      </c>
    </row>
    <row r="43" spans="1:6" s="31" customFormat="1" ht="51">
      <c r="A43" s="32"/>
      <c r="B43" s="32"/>
      <c r="C43" s="77" t="s">
        <v>98</v>
      </c>
      <c r="D43" s="38"/>
      <c r="E43" s="69"/>
      <c r="F43" s="38"/>
    </row>
    <row r="44" spans="1:6" s="31" customFormat="1">
      <c r="A44" s="32"/>
      <c r="B44" s="32"/>
      <c r="C44" s="71"/>
      <c r="D44" s="38"/>
      <c r="E44" s="69"/>
      <c r="F44" s="38"/>
    </row>
    <row r="45" spans="1:6">
      <c r="A45" s="34">
        <v>6</v>
      </c>
      <c r="B45" s="35"/>
      <c r="C45" s="35" t="s">
        <v>29</v>
      </c>
      <c r="D45" s="66" t="s">
        <v>27</v>
      </c>
      <c r="E45" s="66"/>
      <c r="F45" s="66">
        <f>SUM(F48:F66)</f>
        <v>25288</v>
      </c>
    </row>
    <row r="46" spans="1:6">
      <c r="A46" s="36"/>
      <c r="B46" s="37"/>
      <c r="C46" s="37"/>
      <c r="D46" s="44"/>
      <c r="E46" s="44"/>
      <c r="F46" s="44"/>
    </row>
    <row r="47" spans="1:6" s="1" customFormat="1">
      <c r="A47" s="4">
        <v>1</v>
      </c>
      <c r="B47" s="5" t="s">
        <v>64</v>
      </c>
      <c r="C47" s="6"/>
      <c r="D47" s="12"/>
      <c r="E47" s="54"/>
      <c r="F47" s="54"/>
    </row>
    <row r="48" spans="1:6" s="1" customFormat="1" ht="38.25">
      <c r="A48" s="7" t="s">
        <v>42</v>
      </c>
      <c r="B48" s="7" t="s">
        <v>66</v>
      </c>
      <c r="C48" s="7" t="s">
        <v>65</v>
      </c>
      <c r="D48" s="7">
        <v>1</v>
      </c>
      <c r="E48" s="8">
        <v>600</v>
      </c>
      <c r="F48" s="8">
        <f t="shared" ref="F48:F66" si="5">+D48*E48</f>
        <v>600</v>
      </c>
    </row>
    <row r="49" spans="1:6" s="1" customFormat="1" ht="25.5">
      <c r="A49" s="7" t="s">
        <v>43</v>
      </c>
      <c r="B49" s="7" t="s">
        <v>66</v>
      </c>
      <c r="C49" s="7" t="s">
        <v>67</v>
      </c>
      <c r="D49" s="7">
        <v>1</v>
      </c>
      <c r="E49" s="54">
        <v>400</v>
      </c>
      <c r="F49" s="8">
        <f t="shared" si="5"/>
        <v>400</v>
      </c>
    </row>
    <row r="50" spans="1:6" s="1" customFormat="1" ht="38.25">
      <c r="A50" s="7" t="s">
        <v>44</v>
      </c>
      <c r="B50" s="7" t="s">
        <v>66</v>
      </c>
      <c r="C50" s="7" t="s">
        <v>69</v>
      </c>
      <c r="D50" s="7">
        <v>1</v>
      </c>
      <c r="E50" s="8">
        <v>300</v>
      </c>
      <c r="F50" s="8">
        <f t="shared" si="5"/>
        <v>300</v>
      </c>
    </row>
    <row r="51" spans="1:6" s="1" customFormat="1" ht="38.25">
      <c r="A51" s="7" t="s">
        <v>45</v>
      </c>
      <c r="B51" s="7" t="s">
        <v>66</v>
      </c>
      <c r="C51" s="7" t="s">
        <v>71</v>
      </c>
      <c r="D51" s="7">
        <v>1</v>
      </c>
      <c r="E51" s="8">
        <v>400</v>
      </c>
      <c r="F51" s="8">
        <f t="shared" si="5"/>
        <v>400</v>
      </c>
    </row>
    <row r="52" spans="1:6" s="1" customFormat="1" ht="63.75">
      <c r="A52" s="7" t="s">
        <v>106</v>
      </c>
      <c r="B52" s="7" t="s">
        <v>66</v>
      </c>
      <c r="C52" s="7" t="s">
        <v>73</v>
      </c>
      <c r="D52" s="7">
        <v>1</v>
      </c>
      <c r="E52" s="8">
        <v>900</v>
      </c>
      <c r="F52" s="8">
        <f t="shared" si="5"/>
        <v>900</v>
      </c>
    </row>
    <row r="53" spans="1:6" s="1" customFormat="1" ht="25.5">
      <c r="A53" s="7" t="s">
        <v>107</v>
      </c>
      <c r="B53" s="7" t="s">
        <v>66</v>
      </c>
      <c r="C53" s="7" t="s">
        <v>75</v>
      </c>
      <c r="D53" s="7">
        <v>1</v>
      </c>
      <c r="E53" s="8">
        <v>100</v>
      </c>
      <c r="F53" s="8">
        <f t="shared" si="5"/>
        <v>100</v>
      </c>
    </row>
    <row r="54" spans="1:6" s="1" customFormat="1">
      <c r="A54" s="4">
        <v>2</v>
      </c>
      <c r="B54" s="9"/>
      <c r="C54" s="5" t="s">
        <v>76</v>
      </c>
      <c r="D54" s="12"/>
      <c r="E54" s="54"/>
      <c r="F54" s="8"/>
    </row>
    <row r="55" spans="1:6" s="1" customFormat="1" ht="63.75">
      <c r="A55" s="7" t="s">
        <v>106</v>
      </c>
      <c r="B55" s="7" t="s">
        <v>66</v>
      </c>
      <c r="C55" s="7" t="s">
        <v>77</v>
      </c>
      <c r="D55" s="7">
        <v>1</v>
      </c>
      <c r="E55" s="8">
        <v>6152</v>
      </c>
      <c r="F55" s="8">
        <f t="shared" si="5"/>
        <v>6152</v>
      </c>
    </row>
    <row r="56" spans="1:6" s="1" customFormat="1">
      <c r="A56" s="4">
        <v>3</v>
      </c>
      <c r="B56" s="6"/>
      <c r="C56" s="5" t="s">
        <v>78</v>
      </c>
      <c r="D56" s="7"/>
      <c r="E56" s="8"/>
      <c r="F56" s="8"/>
    </row>
    <row r="57" spans="1:6" s="1" customFormat="1" ht="127.5">
      <c r="A57" s="7" t="s">
        <v>107</v>
      </c>
      <c r="B57" s="7" t="s">
        <v>80</v>
      </c>
      <c r="C57" s="7" t="s">
        <v>79</v>
      </c>
      <c r="D57" s="7">
        <v>10</v>
      </c>
      <c r="E57" s="8">
        <v>445</v>
      </c>
      <c r="F57" s="8">
        <f t="shared" si="5"/>
        <v>4450</v>
      </c>
    </row>
    <row r="58" spans="1:6" s="1" customFormat="1" ht="127.5">
      <c r="A58" s="7" t="s">
        <v>46</v>
      </c>
      <c r="B58" s="7" t="s">
        <v>80</v>
      </c>
      <c r="C58" s="7" t="s">
        <v>82</v>
      </c>
      <c r="D58" s="7">
        <v>10</v>
      </c>
      <c r="E58" s="8">
        <v>445</v>
      </c>
      <c r="F58" s="8">
        <f t="shared" si="5"/>
        <v>4450</v>
      </c>
    </row>
    <row r="59" spans="1:6" s="1" customFormat="1" ht="63.75">
      <c r="A59" s="7" t="s">
        <v>102</v>
      </c>
      <c r="B59" s="7" t="s">
        <v>80</v>
      </c>
      <c r="C59" s="7" t="s">
        <v>83</v>
      </c>
      <c r="D59" s="7">
        <v>12</v>
      </c>
      <c r="E59" s="8">
        <v>78</v>
      </c>
      <c r="F59" s="8">
        <f t="shared" si="5"/>
        <v>936</v>
      </c>
    </row>
    <row r="60" spans="1:6" s="1" customFormat="1" ht="38.25">
      <c r="A60" s="7" t="s">
        <v>47</v>
      </c>
      <c r="B60" s="7" t="s">
        <v>66</v>
      </c>
      <c r="C60" s="7" t="s">
        <v>84</v>
      </c>
      <c r="D60" s="7">
        <v>1</v>
      </c>
      <c r="E60" s="8">
        <v>3000</v>
      </c>
      <c r="F60" s="8">
        <f t="shared" si="5"/>
        <v>3000</v>
      </c>
    </row>
    <row r="61" spans="1:6" s="1" customFormat="1">
      <c r="A61" s="4" t="s">
        <v>85</v>
      </c>
      <c r="B61" s="6"/>
      <c r="C61" s="5" t="s">
        <v>30</v>
      </c>
      <c r="D61" s="7"/>
      <c r="E61" s="8"/>
      <c r="F61" s="8"/>
    </row>
    <row r="62" spans="1:6" s="1" customFormat="1" ht="89.25">
      <c r="A62" s="7" t="s">
        <v>48</v>
      </c>
      <c r="B62" s="7" t="s">
        <v>58</v>
      </c>
      <c r="C62" s="7" t="s">
        <v>87</v>
      </c>
      <c r="D62" s="7">
        <v>1</v>
      </c>
      <c r="E62" s="8">
        <v>850</v>
      </c>
      <c r="F62" s="8">
        <f t="shared" si="5"/>
        <v>850</v>
      </c>
    </row>
    <row r="63" spans="1:6" s="1" customFormat="1" ht="63.75">
      <c r="A63" s="7" t="s">
        <v>115</v>
      </c>
      <c r="B63" s="7" t="s">
        <v>58</v>
      </c>
      <c r="C63" s="7" t="s">
        <v>89</v>
      </c>
      <c r="D63" s="7">
        <v>1</v>
      </c>
      <c r="E63" s="8">
        <v>750</v>
      </c>
      <c r="F63" s="8">
        <f t="shared" si="5"/>
        <v>750</v>
      </c>
    </row>
    <row r="64" spans="1:6" s="1" customFormat="1" ht="25.5">
      <c r="A64" s="7" t="s">
        <v>116</v>
      </c>
      <c r="B64" s="7" t="s">
        <v>58</v>
      </c>
      <c r="C64" s="7" t="s">
        <v>91</v>
      </c>
      <c r="D64" s="7">
        <v>1</v>
      </c>
      <c r="E64" s="8">
        <v>500</v>
      </c>
      <c r="F64" s="8">
        <f t="shared" si="5"/>
        <v>500</v>
      </c>
    </row>
    <row r="65" spans="1:6" s="1" customFormat="1" ht="51">
      <c r="A65" s="7" t="s">
        <v>117</v>
      </c>
      <c r="B65" s="7" t="s">
        <v>66</v>
      </c>
      <c r="C65" s="10" t="s">
        <v>92</v>
      </c>
      <c r="D65" s="7">
        <v>1</v>
      </c>
      <c r="E65" s="8">
        <v>1000</v>
      </c>
      <c r="F65" s="8">
        <f t="shared" si="5"/>
        <v>1000</v>
      </c>
    </row>
    <row r="66" spans="1:6" s="1" customFormat="1" ht="25.5">
      <c r="A66" s="7" t="s">
        <v>118</v>
      </c>
      <c r="B66" s="7" t="s">
        <v>66</v>
      </c>
      <c r="C66" s="7" t="s">
        <v>93</v>
      </c>
      <c r="D66" s="7">
        <v>1</v>
      </c>
      <c r="E66" s="8">
        <v>500</v>
      </c>
      <c r="F66" s="8">
        <f t="shared" si="5"/>
        <v>500</v>
      </c>
    </row>
    <row r="67" spans="1:6">
      <c r="A67" s="20"/>
      <c r="B67" s="21"/>
      <c r="C67" s="21"/>
      <c r="D67" s="40"/>
      <c r="E67" s="40"/>
      <c r="F67" s="40"/>
    </row>
    <row r="68" spans="1:6">
      <c r="A68" s="34">
        <v>7</v>
      </c>
      <c r="B68" s="35"/>
      <c r="C68" s="35" t="s">
        <v>34</v>
      </c>
      <c r="D68" s="66"/>
      <c r="E68" s="66"/>
      <c r="F68" s="66">
        <f>SUM(F69:F70)</f>
        <v>1300</v>
      </c>
    </row>
    <row r="69" spans="1:6" ht="63.75">
      <c r="A69" s="12" t="s">
        <v>119</v>
      </c>
      <c r="B69" s="33" t="s">
        <v>58</v>
      </c>
      <c r="C69" s="33" t="s">
        <v>56</v>
      </c>
      <c r="D69" s="38">
        <v>1</v>
      </c>
      <c r="E69" s="39">
        <v>950</v>
      </c>
      <c r="F69" s="40">
        <f t="shared" ref="F69:F70" si="6">+D69*E69</f>
        <v>950</v>
      </c>
    </row>
    <row r="70" spans="1:6" ht="38.25">
      <c r="A70" s="12" t="s">
        <v>120</v>
      </c>
      <c r="B70" s="33" t="s">
        <v>58</v>
      </c>
      <c r="C70" s="33" t="s">
        <v>55</v>
      </c>
      <c r="D70" s="38">
        <v>1</v>
      </c>
      <c r="E70" s="39">
        <v>350</v>
      </c>
      <c r="F70" s="40">
        <f t="shared" si="6"/>
        <v>350</v>
      </c>
    </row>
    <row r="71" spans="1:6">
      <c r="B71" s="33"/>
      <c r="C71" s="41"/>
      <c r="D71" s="42"/>
      <c r="E71" s="43"/>
      <c r="F71" s="44"/>
    </row>
    <row r="72" spans="1:6">
      <c r="A72" s="34">
        <v>8</v>
      </c>
      <c r="B72" s="35"/>
      <c r="C72" s="35" t="s">
        <v>30</v>
      </c>
      <c r="D72" s="66"/>
      <c r="E72" s="66"/>
      <c r="F72" s="66">
        <f>SUM(F73:F74)</f>
        <v>4100</v>
      </c>
    </row>
    <row r="73" spans="1:6" ht="178.5">
      <c r="A73" s="12" t="s">
        <v>49</v>
      </c>
      <c r="B73" s="33" t="s">
        <v>28</v>
      </c>
      <c r="C73" s="45" t="s">
        <v>99</v>
      </c>
      <c r="D73" s="38">
        <v>1</v>
      </c>
      <c r="E73" s="39">
        <v>2500</v>
      </c>
      <c r="F73" s="40">
        <f>+D73*E73</f>
        <v>2500</v>
      </c>
    </row>
    <row r="74" spans="1:6">
      <c r="A74" s="12" t="s">
        <v>101</v>
      </c>
      <c r="B74" s="33" t="s">
        <v>28</v>
      </c>
      <c r="C74" s="45" t="s">
        <v>60</v>
      </c>
      <c r="D74" s="38">
        <v>4</v>
      </c>
      <c r="E74" s="39">
        <v>400</v>
      </c>
      <c r="F74" s="40">
        <f>+D74*E74</f>
        <v>1600</v>
      </c>
    </row>
    <row r="75" spans="1:6">
      <c r="A75" s="22"/>
      <c r="B75" s="22"/>
      <c r="C75" s="23"/>
      <c r="D75" s="61"/>
      <c r="E75" s="61"/>
      <c r="F75" s="61"/>
    </row>
    <row r="76" spans="1:6">
      <c r="A76" s="17">
        <v>9</v>
      </c>
      <c r="B76" s="18"/>
      <c r="C76" s="18" t="s">
        <v>16</v>
      </c>
      <c r="D76" s="60"/>
      <c r="E76" s="60"/>
      <c r="F76" s="60">
        <f>SUM(F77:F78)</f>
        <v>850</v>
      </c>
    </row>
    <row r="77" spans="1:6">
      <c r="A77" s="20" t="s">
        <v>100</v>
      </c>
      <c r="B77" s="21" t="s">
        <v>0</v>
      </c>
      <c r="C77" s="21" t="s">
        <v>16</v>
      </c>
      <c r="D77" s="40">
        <v>1</v>
      </c>
      <c r="E77" s="40">
        <v>850</v>
      </c>
      <c r="F77" s="40">
        <f>+D77*E77</f>
        <v>850</v>
      </c>
    </row>
    <row r="78" spans="1:6" ht="63.75">
      <c r="C78" s="19" t="s">
        <v>17</v>
      </c>
    </row>
    <row r="79" spans="1:6">
      <c r="A79" s="22"/>
      <c r="B79" s="22"/>
      <c r="C79" s="23"/>
      <c r="D79" s="61"/>
      <c r="E79" s="61"/>
      <c r="F79" s="61"/>
    </row>
    <row r="80" spans="1:6">
      <c r="C80" s="46" t="s">
        <v>50</v>
      </c>
    </row>
    <row r="81" spans="1:6">
      <c r="A81" s="47"/>
      <c r="B81" s="47"/>
      <c r="C81" s="47"/>
      <c r="D81" s="67"/>
      <c r="E81" s="47"/>
      <c r="F81" s="67"/>
    </row>
    <row r="82" spans="1:6">
      <c r="A82" s="15">
        <f>A6</f>
        <v>1</v>
      </c>
      <c r="B82" s="15"/>
      <c r="C82" s="15" t="str">
        <f>C6</f>
        <v>TREBALLS PREVIS</v>
      </c>
      <c r="D82" s="15"/>
      <c r="E82" s="15"/>
      <c r="F82" s="40">
        <f>F6</f>
        <v>14105</v>
      </c>
    </row>
    <row r="83" spans="1:6">
      <c r="A83" s="15">
        <f>A10</f>
        <v>2</v>
      </c>
      <c r="B83" s="15"/>
      <c r="C83" s="15" t="str">
        <f>C10</f>
        <v>MUNTATGE NOU COMPRESSOR GA250</v>
      </c>
      <c r="D83" s="15"/>
      <c r="E83" s="15"/>
      <c r="F83" s="40">
        <f>F10</f>
        <v>17410</v>
      </c>
    </row>
    <row r="84" spans="1:6">
      <c r="A84" s="15">
        <f>A13</f>
        <v>3</v>
      </c>
      <c r="B84" s="15"/>
      <c r="C84" s="15" t="str">
        <f>C13</f>
        <v>MOVIMENT DE TERRES</v>
      </c>
      <c r="D84" s="15"/>
      <c r="E84" s="15"/>
      <c r="F84" s="40">
        <f>F13</f>
        <v>59.400000000000006</v>
      </c>
    </row>
    <row r="85" spans="1:6">
      <c r="A85" s="15">
        <f>A19</f>
        <v>4</v>
      </c>
      <c r="B85" s="15"/>
      <c r="C85" s="15" t="str">
        <f>C19</f>
        <v>TREBALLS DE PALETA</v>
      </c>
      <c r="D85" s="15"/>
      <c r="E85" s="15"/>
      <c r="F85" s="40">
        <f>F19</f>
        <v>4579.4880000000012</v>
      </c>
    </row>
    <row r="86" spans="1:6">
      <c r="A86" s="15">
        <f>A29</f>
        <v>5</v>
      </c>
      <c r="B86" s="15"/>
      <c r="C86" s="15" t="str">
        <f>C29</f>
        <v>ESTRUCTURA METÀL.LICA TANCAMENTS I COBERTA</v>
      </c>
      <c r="D86" s="15"/>
      <c r="E86" s="15"/>
      <c r="F86" s="40">
        <f>F29</f>
        <v>30412</v>
      </c>
    </row>
    <row r="87" spans="1:6" s="31" customFormat="1">
      <c r="A87" s="48">
        <f>A45</f>
        <v>6</v>
      </c>
      <c r="B87" s="48"/>
      <c r="C87" s="48" t="str">
        <f>C45</f>
        <v>ELECTRICITAT</v>
      </c>
      <c r="D87" s="48"/>
      <c r="E87" s="48"/>
      <c r="F87" s="40">
        <f>F45</f>
        <v>25288</v>
      </c>
    </row>
    <row r="88" spans="1:6">
      <c r="A88" s="15">
        <f>A68</f>
        <v>7</v>
      </c>
      <c r="B88" s="15"/>
      <c r="C88" s="15" t="str">
        <f t="shared" ref="C88" si="7">C68</f>
        <v>LAMPISTERIA</v>
      </c>
      <c r="D88" s="15"/>
      <c r="E88" s="15"/>
      <c r="F88" s="40">
        <f>F68</f>
        <v>1300</v>
      </c>
    </row>
    <row r="89" spans="1:6">
      <c r="A89" s="15">
        <f>A72</f>
        <v>8</v>
      </c>
      <c r="B89" s="15"/>
      <c r="C89" s="15" t="str">
        <f t="shared" ref="C89" si="8">C72</f>
        <v>VARIS</v>
      </c>
      <c r="D89" s="15"/>
      <c r="E89" s="15"/>
      <c r="F89" s="40">
        <f>F72</f>
        <v>4100</v>
      </c>
    </row>
    <row r="90" spans="1:6">
      <c r="A90" s="49">
        <f>A76</f>
        <v>9</v>
      </c>
      <c r="B90" s="49"/>
      <c r="C90" s="49" t="str">
        <f t="shared" ref="C90:F90" si="9">C76</f>
        <v>SEGURETAT I SALUT</v>
      </c>
      <c r="D90" s="49"/>
      <c r="E90" s="49"/>
      <c r="F90" s="50">
        <f t="shared" si="9"/>
        <v>850</v>
      </c>
    </row>
    <row r="91" spans="1:6">
      <c r="A91" s="51"/>
      <c r="F91" s="83"/>
    </row>
    <row r="92" spans="1:6" s="1" customFormat="1">
      <c r="B92" s="2"/>
      <c r="C92" s="4" t="s">
        <v>62</v>
      </c>
      <c r="D92" s="3"/>
      <c r="E92" s="2"/>
      <c r="F92" s="52">
        <f>SUM(F82:F91)</f>
        <v>98103.888000000006</v>
      </c>
    </row>
    <row r="93" spans="1:6" s="1" customFormat="1">
      <c r="B93" s="2"/>
      <c r="C93" s="53"/>
      <c r="D93" s="3"/>
      <c r="E93" s="2"/>
      <c r="F93" s="54"/>
    </row>
    <row r="94" spans="1:6" s="55" customFormat="1">
      <c r="B94" s="2"/>
      <c r="C94" s="53" t="s">
        <v>61</v>
      </c>
      <c r="D94" s="3"/>
      <c r="E94" s="2"/>
      <c r="F94" s="54">
        <f>F92*0.21</f>
        <v>20601.816480000001</v>
      </c>
    </row>
    <row r="95" spans="1:6" s="55" customFormat="1">
      <c r="B95" s="2"/>
      <c r="C95" s="56"/>
      <c r="D95" s="3"/>
      <c r="E95" s="2"/>
      <c r="F95" s="52"/>
    </row>
    <row r="96" spans="1:6" s="1" customFormat="1" ht="25.5">
      <c r="B96" s="2"/>
      <c r="C96" s="56" t="s">
        <v>63</v>
      </c>
      <c r="D96" s="3"/>
      <c r="E96" s="2"/>
      <c r="F96" s="52">
        <f>F92+F94</f>
        <v>118705.70448000001</v>
      </c>
    </row>
  </sheetData>
  <mergeCells count="1">
    <mergeCell ref="A2:F2"/>
  </mergeCells>
  <phoneticPr fontId="16" type="noConversion"/>
  <pageMargins left="0.70866141732283472" right="0.62992125984251968" top="0.6692913385826772" bottom="0.59055118110236227" header="0.31496062992125984" footer="0.31496062992125984"/>
  <pageSetup paperSize="9" scale="97" fitToHeight="0" orientation="portrait" r:id="rId1"/>
  <headerFooter>
    <oddFooter>&amp;C&amp;"-,Normal"&amp;8&amp;P/&amp;N</oddFooter>
  </headerFooter>
  <rowBreaks count="1" manualBreakCount="1">
    <brk id="79"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Fulls de càlcul</vt:lpstr>
      </vt:variant>
      <vt:variant>
        <vt:i4>2</vt:i4>
      </vt:variant>
      <vt:variant>
        <vt:lpstr>Intervals amb nom</vt:lpstr>
      </vt:variant>
      <vt:variant>
        <vt:i4>3</vt:i4>
      </vt:variant>
    </vt:vector>
  </HeadingPairs>
  <TitlesOfParts>
    <vt:vector size="5" baseType="lpstr">
      <vt:lpstr>les creus PROJEC (2025)</vt:lpstr>
      <vt:lpstr>pressupost PLEC</vt:lpstr>
      <vt:lpstr>'les creus PROJEC (2025)'!Àrea_d'impressió</vt:lpstr>
      <vt:lpstr>'pressupost PLEC'!Àrea_d'impressió</vt:lpstr>
      <vt:lpstr>'pressupost PLEC'!Títols_per_imprimir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Pep Mirabet Vallhonesta</cp:lastModifiedBy>
  <cp:lastPrinted>2025-07-11T08:03:20Z</cp:lastPrinted>
  <dcterms:created xsi:type="dcterms:W3CDTF">2001-07-25T10:41:50Z</dcterms:created>
  <dcterms:modified xsi:type="dcterms:W3CDTF">2026-03-09T20:09:54Z</dcterms:modified>
</cp:coreProperties>
</file>