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3 PRODUCCIÓ\031-2025-1408 Neteja edificis - PS DECRET 03-03 -En esborrany al PSCP i DOUE\"/>
    </mc:Choice>
  </mc:AlternateContent>
  <xr:revisionPtr revIDLastSave="0" documentId="13_ncr:1_{74FC3091-2489-44D0-99AC-67EF4BA5B9F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resentació Oferta Lot 1" sheetId="1" r:id="rId1"/>
  </sheets>
  <definedNames>
    <definedName name="_xlnm.Print_Area" localSheetId="0">'Presentació Oferta Lot 1'!$A$1:$G$32</definedName>
  </definedNames>
  <calcPr calcId="191029" fullPrecision="0"/>
</workbook>
</file>

<file path=xl/calcChain.xml><?xml version="1.0" encoding="utf-8"?>
<calcChain xmlns="http://schemas.openxmlformats.org/spreadsheetml/2006/main">
  <c r="B32" i="1" l="1"/>
  <c r="D32" i="1" s="1"/>
  <c r="B31" i="1"/>
  <c r="D31" i="1" s="1"/>
  <c r="B10" i="1"/>
  <c r="B11" i="1" s="1"/>
  <c r="F6" i="1"/>
  <c r="F17" i="1"/>
  <c r="F16" i="1"/>
  <c r="F9" i="1"/>
  <c r="F8" i="1"/>
  <c r="F7" i="1"/>
  <c r="F5" i="1"/>
  <c r="B28" i="1" l="1"/>
  <c r="D29" i="1" s="1"/>
  <c r="B29" i="1"/>
  <c r="D28" i="1" s="1"/>
  <c r="B30" i="1"/>
  <c r="D30" i="1" s="1"/>
  <c r="B27" i="1"/>
  <c r="D27" i="1" s="1"/>
  <c r="B12" i="1"/>
  <c r="F10" i="1"/>
  <c r="F11" i="1" l="1"/>
  <c r="B13" i="1" l="1"/>
  <c r="F12" i="1"/>
  <c r="B14" i="1" l="1"/>
  <c r="F13" i="1"/>
  <c r="B15" i="1" l="1"/>
  <c r="F15" i="1" s="1"/>
  <c r="F14" i="1"/>
  <c r="F18" i="1" l="1"/>
  <c r="F20" i="1" s="1"/>
  <c r="F19" i="1" l="1"/>
  <c r="F21" i="1" s="1"/>
  <c r="G5" i="1" l="1"/>
  <c r="G11" i="1"/>
  <c r="G7" i="1"/>
  <c r="G19" i="1"/>
  <c r="G10" i="1"/>
  <c r="G16" i="1"/>
  <c r="G12" i="1"/>
  <c r="G17" i="1"/>
  <c r="G18" i="1"/>
  <c r="G13" i="1"/>
  <c r="G20" i="1"/>
  <c r="G21" i="1"/>
  <c r="G6" i="1"/>
  <c r="F22" i="1"/>
  <c r="G22" i="1" s="1"/>
  <c r="G14" i="1"/>
  <c r="G8" i="1"/>
  <c r="G15" i="1"/>
  <c r="G9" i="1"/>
  <c r="F23" i="1" l="1"/>
  <c r="G23" i="1" s="1"/>
</calcChain>
</file>

<file path=xl/sharedStrings.xml><?xml version="1.0" encoding="utf-8"?>
<sst xmlns="http://schemas.openxmlformats.org/spreadsheetml/2006/main" count="74" uniqueCount="46">
  <si>
    <t>Unitats</t>
  </si>
  <si>
    <t>Personal servei bàsic laborables</t>
  </si>
  <si>
    <t>Personal servei bàsic festius</t>
  </si>
  <si>
    <t>Personal especialistes laborables</t>
  </si>
  <si>
    <t>Personal especialistes festius</t>
  </si>
  <si>
    <t>Cost SICH</t>
  </si>
  <si>
    <t>Mitjans materials d'ús fungibles</t>
  </si>
  <si>
    <t>Mitjans materials neteja fungibles</t>
  </si>
  <si>
    <t>Mitjans materials mobles</t>
  </si>
  <si>
    <t>Mitjans materials immobles</t>
  </si>
  <si>
    <t>Benefici industrial</t>
  </si>
  <si>
    <t>IVA</t>
  </si>
  <si>
    <t>Cost Unitari</t>
  </si>
  <si>
    <t>Total</t>
  </si>
  <si>
    <t>%</t>
  </si>
  <si>
    <t>Cost personal servei i coordinació</t>
  </si>
  <si>
    <t>Cost Personal coordinació</t>
  </si>
  <si>
    <t>Cost seguiment inserció</t>
  </si>
  <si>
    <t>U</t>
  </si>
  <si>
    <t xml:space="preserve">Despeses generals </t>
  </si>
  <si>
    <t xml:space="preserve">Cost unitari </t>
  </si>
  <si>
    <t xml:space="preserve"> sense iva</t>
  </si>
  <si>
    <t>amb iva</t>
  </si>
  <si>
    <t>Bàsic laborables</t>
  </si>
  <si>
    <t>Euros/h BL</t>
  </si>
  <si>
    <t>Especialistes laborables</t>
  </si>
  <si>
    <t>Euros/h EL</t>
  </si>
  <si>
    <t>Bàsic Festius</t>
  </si>
  <si>
    <t>Euros/h BF</t>
  </si>
  <si>
    <t>Especialistes Festius</t>
  </si>
  <si>
    <t>Euros/h EF</t>
  </si>
  <si>
    <t>contenidors higiènics</t>
  </si>
  <si>
    <t>Euros cont. i any</t>
  </si>
  <si>
    <t>Neteja i desinfecció punts d'aire</t>
  </si>
  <si>
    <t>Euros punt des.</t>
  </si>
  <si>
    <t>Neteja punts d'aire</t>
  </si>
  <si>
    <t>Neteja contenidors</t>
  </si>
  <si>
    <t xml:space="preserve"> Total PEM</t>
  </si>
  <si>
    <t>Total servei anual</t>
  </si>
  <si>
    <t xml:space="preserve">Total </t>
  </si>
  <si>
    <t>€</t>
  </si>
  <si>
    <t>hores</t>
  </si>
  <si>
    <t>€/h</t>
  </si>
  <si>
    <t>€/un</t>
  </si>
  <si>
    <t>ANNEX 2 - Costos Generals del contracte - Lot 1</t>
  </si>
  <si>
    <t xml:space="preserve">Les caselles en blau són els preus de licitació, són aquestes caselles les que s'han de substituir pels imports ofertats.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</si>
</sst>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"/>
    <numFmt numFmtId="165" formatCode="_-* #,##0\ _€_-;\-* #,##0\ _€_-;_-* &quot;-&quot;??\ _€_-;_-@_-"/>
    <numFmt numFmtId="166" formatCode="0.000"/>
    <numFmt numFmtId="167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164" fontId="2" fillId="3" borderId="1" xfId="0" applyNumberFormat="1" applyFont="1" applyFill="1" applyBorder="1" applyAlignment="1" applyProtection="1">
      <alignment horizontal="center"/>
      <protection locked="0"/>
    </xf>
    <xf numFmtId="167" fontId="2" fillId="3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4" fontId="6" fillId="0" borderId="1" xfId="0" applyNumberFormat="1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center"/>
    </xf>
    <xf numFmtId="44" fontId="2" fillId="0" borderId="1" xfId="2" applyFont="1" applyFill="1" applyBorder="1" applyProtection="1"/>
    <xf numFmtId="10" fontId="2" fillId="0" borderId="1" xfId="3" applyNumberFormat="1" applyFont="1" applyBorder="1" applyAlignment="1" applyProtection="1">
      <alignment horizontal="center"/>
    </xf>
    <xf numFmtId="4" fontId="0" fillId="0" borderId="0" xfId="0" applyNumberFormat="1" applyProtection="1"/>
    <xf numFmtId="0" fontId="4" fillId="0" borderId="0" xfId="0" applyFont="1" applyProtection="1"/>
    <xf numFmtId="4" fontId="2" fillId="0" borderId="1" xfId="0" applyNumberFormat="1" applyFont="1" applyBorder="1" applyAlignment="1" applyProtection="1">
      <alignment horizontal="center"/>
    </xf>
    <xf numFmtId="44" fontId="2" fillId="0" borderId="1" xfId="2" applyFont="1" applyBorder="1" applyProtection="1"/>
    <xf numFmtId="44" fontId="3" fillId="0" borderId="1" xfId="2" applyFont="1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wrapText="1"/>
    </xf>
    <xf numFmtId="0" fontId="3" fillId="0" borderId="2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2" fillId="0" borderId="0" xfId="0" applyFont="1" applyProtection="1"/>
    <xf numFmtId="0" fontId="3" fillId="0" borderId="3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166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center"/>
    </xf>
    <xf numFmtId="3" fontId="5" fillId="0" borderId="1" xfId="0" applyNumberFormat="1" applyFont="1" applyBorder="1" applyAlignment="1" applyProtection="1">
      <alignment horizontal="center"/>
    </xf>
    <xf numFmtId="165" fontId="2" fillId="0" borderId="1" xfId="1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44" fontId="5" fillId="0" borderId="1" xfId="2" applyFont="1" applyFill="1" applyBorder="1" applyProtection="1"/>
    <xf numFmtId="49" fontId="2" fillId="0" borderId="1" xfId="0" applyNumberFormat="1" applyFont="1" applyFill="1" applyBorder="1" applyAlignment="1" applyProtection="1">
      <alignment horizontal="center"/>
    </xf>
    <xf numFmtId="44" fontId="2" fillId="2" borderId="1" xfId="2" applyFont="1" applyFill="1" applyBorder="1" applyProtection="1"/>
    <xf numFmtId="4" fontId="11" fillId="0" borderId="0" xfId="0" applyNumberFormat="1" applyFont="1" applyProtection="1"/>
    <xf numFmtId="4" fontId="9" fillId="0" borderId="0" xfId="0" applyNumberFormat="1" applyFont="1" applyProtection="1"/>
    <xf numFmtId="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</cellXfs>
  <cellStyles count="7">
    <cellStyle name="Coma" xfId="1" builtinId="3"/>
    <cellStyle name="Moneda" xfId="2" builtinId="4"/>
    <cellStyle name="Normal" xfId="0" builtinId="0"/>
    <cellStyle name="Normal 2" xfId="4" xr:uid="{EC364873-C03E-43D9-AF97-9F4E4F678F0B}"/>
    <cellStyle name="Normal 3 2" xfId="5" xr:uid="{7BB600AE-F0D0-4EDD-8228-8F8ABB681D37}"/>
    <cellStyle name="Percentatge" xfId="3" builtinId="5"/>
    <cellStyle name="Porcentual 2" xfId="6" xr:uid="{C46608F2-2083-4DA2-B071-79655F348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7" zoomScale="110" zoomScaleNormal="110" workbookViewId="0">
      <selection activeCell="L5" sqref="L5"/>
    </sheetView>
  </sheetViews>
  <sheetFormatPr defaultRowHeight="15" x14ac:dyDescent="0.25"/>
  <cols>
    <col min="1" max="1" width="32.42578125" style="8" customWidth="1"/>
    <col min="2" max="3" width="9.140625" style="8"/>
    <col min="4" max="4" width="10.7109375" style="8" customWidth="1"/>
    <col min="5" max="5" width="13.140625" style="8" customWidth="1"/>
    <col min="6" max="6" width="16.5703125" style="8" bestFit="1" customWidth="1"/>
    <col min="7" max="7" width="9.28515625" style="8" customWidth="1"/>
    <col min="8" max="8" width="11.7109375" style="8" bestFit="1" customWidth="1"/>
    <col min="9" max="9" width="14.85546875" style="8" bestFit="1" customWidth="1"/>
    <col min="10" max="11" width="11.7109375" style="8" bestFit="1" customWidth="1"/>
    <col min="12" max="12" width="37.7109375" style="8" customWidth="1"/>
    <col min="13" max="14" width="9.140625" style="8"/>
    <col min="15" max="15" width="11.7109375" style="8" bestFit="1" customWidth="1"/>
    <col min="16" max="16" width="14.28515625" style="8" bestFit="1" customWidth="1"/>
    <col min="17" max="16384" width="9.140625" style="8"/>
  </cols>
  <sheetData>
    <row r="1" spans="1:10" x14ac:dyDescent="0.25">
      <c r="A1" s="33" t="s">
        <v>44</v>
      </c>
    </row>
    <row r="2" spans="1:10" x14ac:dyDescent="0.25">
      <c r="D2" s="34"/>
      <c r="E2" s="35"/>
      <c r="F2" s="35"/>
      <c r="G2" s="35"/>
      <c r="H2" s="35"/>
      <c r="I2" s="34"/>
      <c r="J2" s="36"/>
    </row>
    <row r="3" spans="1:10" x14ac:dyDescent="0.25">
      <c r="A3" s="37"/>
      <c r="B3" s="38" t="s">
        <v>0</v>
      </c>
      <c r="C3" s="38"/>
      <c r="D3" s="38" t="s">
        <v>12</v>
      </c>
      <c r="E3" s="38"/>
      <c r="F3" s="38" t="s">
        <v>13</v>
      </c>
      <c r="G3" s="38" t="s">
        <v>14</v>
      </c>
    </row>
    <row r="4" spans="1:10" x14ac:dyDescent="0.25">
      <c r="A4" s="9" t="s">
        <v>15</v>
      </c>
      <c r="B4" s="39"/>
      <c r="C4" s="39"/>
      <c r="D4" s="39"/>
      <c r="E4" s="39"/>
      <c r="F4" s="20"/>
      <c r="G4" s="39"/>
    </row>
    <row r="5" spans="1:10" x14ac:dyDescent="0.25">
      <c r="A5" s="20" t="s">
        <v>1</v>
      </c>
      <c r="B5" s="10">
        <v>83217</v>
      </c>
      <c r="C5" s="31" t="s">
        <v>41</v>
      </c>
      <c r="D5" s="1">
        <v>14.99</v>
      </c>
      <c r="E5" s="5" t="s">
        <v>42</v>
      </c>
      <c r="F5" s="6">
        <f>B5*D5</f>
        <v>1247422.83</v>
      </c>
      <c r="G5" s="7">
        <f t="shared" ref="G5:G20" si="0">F5/$F$21</f>
        <v>0.70479999999999998</v>
      </c>
    </row>
    <row r="6" spans="1:10" x14ac:dyDescent="0.25">
      <c r="A6" s="20" t="s">
        <v>2</v>
      </c>
      <c r="B6" s="10">
        <v>997</v>
      </c>
      <c r="C6" s="31" t="s">
        <v>41</v>
      </c>
      <c r="D6" s="1">
        <v>17.295999999999999</v>
      </c>
      <c r="E6" s="5" t="s">
        <v>42</v>
      </c>
      <c r="F6" s="6">
        <f>B6*D6</f>
        <v>17244.11</v>
      </c>
      <c r="G6" s="7">
        <f t="shared" si="0"/>
        <v>9.7000000000000003E-3</v>
      </c>
    </row>
    <row r="7" spans="1:10" x14ac:dyDescent="0.25">
      <c r="A7" s="20" t="s">
        <v>3</v>
      </c>
      <c r="B7" s="10">
        <v>3831</v>
      </c>
      <c r="C7" s="31" t="s">
        <v>41</v>
      </c>
      <c r="D7" s="1">
        <v>16.143000000000001</v>
      </c>
      <c r="E7" s="5" t="s">
        <v>42</v>
      </c>
      <c r="F7" s="6">
        <f>B7*D7</f>
        <v>61843.83</v>
      </c>
      <c r="G7" s="7">
        <f t="shared" si="0"/>
        <v>3.49E-2</v>
      </c>
    </row>
    <row r="8" spans="1:10" x14ac:dyDescent="0.25">
      <c r="A8" s="20" t="s">
        <v>4</v>
      </c>
      <c r="B8" s="10">
        <v>10</v>
      </c>
      <c r="C8" s="31" t="s">
        <v>41</v>
      </c>
      <c r="D8" s="1">
        <v>20.754999999999999</v>
      </c>
      <c r="E8" s="5" t="s">
        <v>42</v>
      </c>
      <c r="F8" s="6">
        <f>B8*D8</f>
        <v>207.55</v>
      </c>
      <c r="G8" s="7">
        <f t="shared" si="0"/>
        <v>1E-4</v>
      </c>
    </row>
    <row r="9" spans="1:10" x14ac:dyDescent="0.25">
      <c r="A9" s="20" t="s">
        <v>16</v>
      </c>
      <c r="B9" s="10">
        <v>3640</v>
      </c>
      <c r="C9" s="31" t="s">
        <v>41</v>
      </c>
      <c r="D9" s="1">
        <v>22</v>
      </c>
      <c r="E9" s="5" t="s">
        <v>42</v>
      </c>
      <c r="F9" s="6">
        <f>B9*D9</f>
        <v>80080</v>
      </c>
      <c r="G9" s="7">
        <f t="shared" si="0"/>
        <v>4.5199999999999997E-2</v>
      </c>
    </row>
    <row r="10" spans="1:10" x14ac:dyDescent="0.25">
      <c r="A10" s="9" t="s">
        <v>5</v>
      </c>
      <c r="B10" s="10">
        <f>B5+B6+B7+B8</f>
        <v>88055</v>
      </c>
      <c r="C10" s="31" t="s">
        <v>41</v>
      </c>
      <c r="D10" s="1">
        <v>0.13</v>
      </c>
      <c r="E10" s="5" t="s">
        <v>42</v>
      </c>
      <c r="F10" s="32">
        <f>D10*B10</f>
        <v>11447.15</v>
      </c>
      <c r="G10" s="7">
        <f t="shared" si="0"/>
        <v>6.4999999999999997E-3</v>
      </c>
    </row>
    <row r="11" spans="1:10" x14ac:dyDescent="0.25">
      <c r="A11" s="9" t="s">
        <v>6</v>
      </c>
      <c r="B11" s="10">
        <f>B10</f>
        <v>88055</v>
      </c>
      <c r="C11" s="31" t="s">
        <v>41</v>
      </c>
      <c r="D11" s="1">
        <v>0.6</v>
      </c>
      <c r="E11" s="5" t="s">
        <v>42</v>
      </c>
      <c r="F11" s="6">
        <f>D11*B11</f>
        <v>52833</v>
      </c>
      <c r="G11" s="7">
        <f t="shared" si="0"/>
        <v>2.98E-2</v>
      </c>
    </row>
    <row r="12" spans="1:10" x14ac:dyDescent="0.25">
      <c r="A12" s="9" t="s">
        <v>7</v>
      </c>
      <c r="B12" s="10">
        <f>B11</f>
        <v>88055</v>
      </c>
      <c r="C12" s="31" t="s">
        <v>41</v>
      </c>
      <c r="D12" s="1">
        <v>0.34</v>
      </c>
      <c r="E12" s="5" t="s">
        <v>42</v>
      </c>
      <c r="F12" s="6">
        <f>B12*D12</f>
        <v>29938.7</v>
      </c>
      <c r="G12" s="7">
        <f t="shared" si="0"/>
        <v>1.6899999999999998E-2</v>
      </c>
    </row>
    <row r="13" spans="1:10" x14ac:dyDescent="0.25">
      <c r="A13" s="9" t="s">
        <v>8</v>
      </c>
      <c r="B13" s="10">
        <f>B12</f>
        <v>88055</v>
      </c>
      <c r="C13" s="31" t="s">
        <v>41</v>
      </c>
      <c r="D13" s="1">
        <v>0.1</v>
      </c>
      <c r="E13" s="5" t="s">
        <v>42</v>
      </c>
      <c r="F13" s="6">
        <f>B13*D13</f>
        <v>8805.5</v>
      </c>
      <c r="G13" s="7">
        <f t="shared" si="0"/>
        <v>5.0000000000000001E-3</v>
      </c>
    </row>
    <row r="14" spans="1:10" x14ac:dyDescent="0.25">
      <c r="A14" s="9" t="s">
        <v>9</v>
      </c>
      <c r="B14" s="10">
        <f>B13</f>
        <v>88055</v>
      </c>
      <c r="C14" s="31" t="s">
        <v>41</v>
      </c>
      <c r="D14" s="1">
        <v>0.09</v>
      </c>
      <c r="E14" s="5" t="s">
        <v>42</v>
      </c>
      <c r="F14" s="6">
        <f>B14*D14</f>
        <v>7924.95</v>
      </c>
      <c r="G14" s="7">
        <f t="shared" si="0"/>
        <v>4.4999999999999997E-3</v>
      </c>
    </row>
    <row r="15" spans="1:10" x14ac:dyDescent="0.25">
      <c r="A15" s="9" t="s">
        <v>17</v>
      </c>
      <c r="B15" s="10">
        <f>B14</f>
        <v>88055</v>
      </c>
      <c r="C15" s="31" t="s">
        <v>41</v>
      </c>
      <c r="D15" s="1">
        <v>0.22</v>
      </c>
      <c r="E15" s="5" t="s">
        <v>42</v>
      </c>
      <c r="F15" s="6">
        <f>D15*B15</f>
        <v>19372.099999999999</v>
      </c>
      <c r="G15" s="7">
        <f t="shared" si="0"/>
        <v>1.09E-2</v>
      </c>
    </row>
    <row r="16" spans="1:10" x14ac:dyDescent="0.25">
      <c r="A16" s="9" t="s">
        <v>35</v>
      </c>
      <c r="B16" s="10">
        <v>3960</v>
      </c>
      <c r="C16" s="28" t="s">
        <v>18</v>
      </c>
      <c r="D16" s="1">
        <v>5</v>
      </c>
      <c r="E16" s="5" t="s">
        <v>43</v>
      </c>
      <c r="F16" s="30">
        <f>D16*B16</f>
        <v>19800</v>
      </c>
      <c r="G16" s="7">
        <f t="shared" si="0"/>
        <v>1.12E-2</v>
      </c>
    </row>
    <row r="17" spans="1:7" x14ac:dyDescent="0.25">
      <c r="A17" s="9" t="s">
        <v>36</v>
      </c>
      <c r="B17" s="10">
        <v>157</v>
      </c>
      <c r="C17" s="28" t="s">
        <v>18</v>
      </c>
      <c r="D17" s="1">
        <v>60</v>
      </c>
      <c r="E17" s="5" t="s">
        <v>43</v>
      </c>
      <c r="F17" s="6">
        <f>B17*D17</f>
        <v>9420</v>
      </c>
      <c r="G17" s="7">
        <f t="shared" si="0"/>
        <v>5.3E-3</v>
      </c>
    </row>
    <row r="18" spans="1:7" x14ac:dyDescent="0.25">
      <c r="A18" s="9" t="s">
        <v>37</v>
      </c>
      <c r="B18" s="27"/>
      <c r="C18" s="28"/>
      <c r="D18" s="29"/>
      <c r="E18" s="23"/>
      <c r="F18" s="30">
        <f>F5+F6+F7+F8+F9+F10+F11+F12+F13+F14+F15+F16+F17</f>
        <v>1566339.72</v>
      </c>
      <c r="G18" s="7">
        <f t="shared" si="0"/>
        <v>0.88500000000000001</v>
      </c>
    </row>
    <row r="19" spans="1:7" x14ac:dyDescent="0.25">
      <c r="A19" s="9" t="s">
        <v>19</v>
      </c>
      <c r="B19" s="10"/>
      <c r="C19" s="5"/>
      <c r="D19" s="2">
        <v>7.0000000000000007E-2</v>
      </c>
      <c r="E19" s="5"/>
      <c r="F19" s="6">
        <f>F18*D19</f>
        <v>109643.78</v>
      </c>
      <c r="G19" s="7">
        <f t="shared" si="0"/>
        <v>6.1899999999999997E-2</v>
      </c>
    </row>
    <row r="20" spans="1:7" x14ac:dyDescent="0.25">
      <c r="A20" s="9" t="s">
        <v>10</v>
      </c>
      <c r="B20" s="10"/>
      <c r="C20" s="5"/>
      <c r="D20" s="2">
        <v>0.06</v>
      </c>
      <c r="E20" s="5"/>
      <c r="F20" s="6">
        <f>F18*D20</f>
        <v>93980.38</v>
      </c>
      <c r="G20" s="7">
        <f t="shared" si="0"/>
        <v>5.3100000000000001E-2</v>
      </c>
    </row>
    <row r="21" spans="1:7" x14ac:dyDescent="0.25">
      <c r="A21" s="3" t="s">
        <v>38</v>
      </c>
      <c r="B21" s="4"/>
      <c r="C21" s="4"/>
      <c r="D21" s="5"/>
      <c r="E21" s="5"/>
      <c r="F21" s="6">
        <f>F18+F19+F20</f>
        <v>1769963.88</v>
      </c>
      <c r="G21" s="7">
        <f t="shared" ref="G21" si="1">F21/$F$21</f>
        <v>1</v>
      </c>
    </row>
    <row r="22" spans="1:7" x14ac:dyDescent="0.25">
      <c r="A22" s="9" t="s">
        <v>11</v>
      </c>
      <c r="B22" s="10"/>
      <c r="C22" s="10"/>
      <c r="D22" s="10"/>
      <c r="E22" s="10"/>
      <c r="F22" s="11">
        <f>F21*0.21</f>
        <v>371692.41</v>
      </c>
      <c r="G22" s="7">
        <f t="shared" ref="G22" si="2">F22/$F$21</f>
        <v>0.21</v>
      </c>
    </row>
    <row r="23" spans="1:7" x14ac:dyDescent="0.25">
      <c r="A23" s="3" t="s">
        <v>39</v>
      </c>
      <c r="B23" s="10"/>
      <c r="C23" s="10"/>
      <c r="D23" s="10"/>
      <c r="E23" s="10"/>
      <c r="F23" s="12">
        <f>SUM(F21:F22)</f>
        <v>2141656.29</v>
      </c>
      <c r="G23" s="7">
        <f t="shared" ref="G23" si="3">F23/$F$21</f>
        <v>1.21</v>
      </c>
    </row>
    <row r="24" spans="1:7" x14ac:dyDescent="0.25">
      <c r="A24" s="13"/>
      <c r="B24" s="14"/>
      <c r="C24" s="14"/>
      <c r="D24" s="14"/>
      <c r="E24" s="14"/>
      <c r="F24" s="13"/>
      <c r="G24" s="15"/>
    </row>
    <row r="25" spans="1:7" ht="22.5" x14ac:dyDescent="0.25">
      <c r="A25" s="16"/>
      <c r="B25" s="17" t="s">
        <v>20</v>
      </c>
      <c r="C25" s="17"/>
      <c r="D25" s="17" t="s">
        <v>20</v>
      </c>
      <c r="E25" s="17"/>
      <c r="F25" s="18"/>
      <c r="G25" s="19"/>
    </row>
    <row r="26" spans="1:7" x14ac:dyDescent="0.25">
      <c r="A26" s="20"/>
      <c r="B26" s="21" t="s">
        <v>21</v>
      </c>
      <c r="C26" s="21"/>
      <c r="D26" s="21" t="s">
        <v>22</v>
      </c>
      <c r="E26" s="21"/>
      <c r="F26" s="22"/>
      <c r="G26" s="14"/>
    </row>
    <row r="27" spans="1:7" x14ac:dyDescent="0.25">
      <c r="A27" s="3" t="s">
        <v>23</v>
      </c>
      <c r="B27" s="23">
        <f>(1+$D$19+$D$20)*(D5+($F$9/$B$10)+D$10+D$11+D$12+D$13+D$14+D$15)</f>
        <v>19.638999999999999</v>
      </c>
      <c r="C27" s="23" t="s">
        <v>40</v>
      </c>
      <c r="D27" s="24">
        <f t="shared" ref="D27:D32" si="4">B27*1.21</f>
        <v>23.763000000000002</v>
      </c>
      <c r="E27" s="25" t="s">
        <v>24</v>
      </c>
      <c r="F27" s="26"/>
      <c r="G27" s="14"/>
    </row>
    <row r="28" spans="1:7" x14ac:dyDescent="0.25">
      <c r="A28" s="3" t="s">
        <v>25</v>
      </c>
      <c r="B28" s="23">
        <f>(1+$D$19+$D$20)*(D7+($F$9/$B$10)+D$10+D$11+D$12+D$13+D$14+D$15)</f>
        <v>20.942</v>
      </c>
      <c r="C28" s="23" t="s">
        <v>40</v>
      </c>
      <c r="D28" s="24">
        <f>B29*1.21</f>
        <v>26.916</v>
      </c>
      <c r="E28" s="25" t="s">
        <v>26</v>
      </c>
      <c r="F28" s="26"/>
      <c r="G28" s="14"/>
    </row>
    <row r="29" spans="1:7" x14ac:dyDescent="0.25">
      <c r="A29" s="3" t="s">
        <v>27</v>
      </c>
      <c r="B29" s="23">
        <f>(1+$D$19+$D$20)*(D6+($F$9/$B$10)+D$10+D$11+D$12+D$13+D$14+D$15)</f>
        <v>22.245000000000001</v>
      </c>
      <c r="C29" s="23" t="s">
        <v>40</v>
      </c>
      <c r="D29" s="24">
        <f>B28*1.21</f>
        <v>25.34</v>
      </c>
      <c r="E29" s="25" t="s">
        <v>28</v>
      </c>
      <c r="F29" s="26"/>
      <c r="G29" s="14"/>
    </row>
    <row r="30" spans="1:7" x14ac:dyDescent="0.25">
      <c r="A30" s="3" t="s">
        <v>29</v>
      </c>
      <c r="B30" s="23">
        <f>(1+$D$19+$D$20)*(D8+($F$9/$B$10)+D$10+D$11+D$12+D$13+D$14+D$15)</f>
        <v>26.152999999999999</v>
      </c>
      <c r="C30" s="23" t="s">
        <v>40</v>
      </c>
      <c r="D30" s="24">
        <f t="shared" si="4"/>
        <v>31.645</v>
      </c>
      <c r="E30" s="25" t="s">
        <v>30</v>
      </c>
      <c r="F30" s="26"/>
      <c r="G30" s="14"/>
    </row>
    <row r="31" spans="1:7" x14ac:dyDescent="0.25">
      <c r="A31" s="3" t="s">
        <v>31</v>
      </c>
      <c r="B31" s="23">
        <f>D17*(1+D19+D20)</f>
        <v>67.8</v>
      </c>
      <c r="C31" s="23" t="s">
        <v>40</v>
      </c>
      <c r="D31" s="24">
        <f t="shared" si="4"/>
        <v>82.037999999999997</v>
      </c>
      <c r="E31" s="25" t="s">
        <v>32</v>
      </c>
      <c r="F31" s="26"/>
      <c r="G31" s="14"/>
    </row>
    <row r="32" spans="1:7" x14ac:dyDescent="0.25">
      <c r="A32" s="3" t="s">
        <v>33</v>
      </c>
      <c r="B32" s="23">
        <f>D16*(1+D19+D20)</f>
        <v>5.65</v>
      </c>
      <c r="C32" s="23" t="s">
        <v>40</v>
      </c>
      <c r="D32" s="24">
        <f t="shared" si="4"/>
        <v>6.8369999999999997</v>
      </c>
      <c r="E32" s="25" t="s">
        <v>34</v>
      </c>
      <c r="F32" s="26"/>
      <c r="G32" s="14"/>
    </row>
    <row r="35" spans="1:1" x14ac:dyDescent="0.25">
      <c r="A35" s="8" t="s">
        <v>45</v>
      </c>
    </row>
  </sheetData>
  <sheetProtection algorithmName="SHA-512" hashValue="Ij+BNIfEHbfJ6ogAsDy2au1eseZcw9rxUJgz5d1K4M6HeEpb3bpweof+K7pRvMUM2ca7s/W+SK9f3Ypu7s8unw==" saltValue="l2cUogWJSH9RJIpN0MNrl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Presentació Oferta Lot 1</vt:lpstr>
      <vt:lpstr>'Presentació Oferta Lot 1'!Àrea_d'impressió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DOMINGO CHICOTE, Carme</cp:lastModifiedBy>
  <cp:lastPrinted>2026-01-22T12:43:47Z</cp:lastPrinted>
  <dcterms:created xsi:type="dcterms:W3CDTF">2015-06-05T18:17:20Z</dcterms:created>
  <dcterms:modified xsi:type="dcterms:W3CDTF">2026-03-05T07:42:22Z</dcterms:modified>
</cp:coreProperties>
</file>