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Das\Comu\CONTRACTES\2025\25004428 - Esdeveniments institucionals del Departament de Comunicació d'Economia i Recursos\"/>
    </mc:Choice>
  </mc:AlternateContent>
  <xr:revisionPtr revIDLastSave="0" documentId="8_{3118EF06-ACAC-43B3-B069-435EFBF6CFD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VEC &lt; 143.000" sheetId="6" state="hidden" r:id="rId1"/>
    <sheet name="Preus unitaris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7" l="1"/>
  <c r="G8" i="7"/>
  <c r="G6" i="7"/>
  <c r="G7" i="7"/>
  <c r="G9" i="7"/>
  <c r="G10" i="7"/>
  <c r="G13" i="7"/>
  <c r="G14" i="7"/>
  <c r="G15" i="7"/>
  <c r="G16" i="7"/>
  <c r="G17" i="7"/>
  <c r="G18" i="7"/>
  <c r="G19" i="7"/>
  <c r="G21" i="7"/>
  <c r="G22" i="7"/>
  <c r="G23" i="7"/>
  <c r="G24" i="7"/>
  <c r="G27" i="7"/>
  <c r="G28" i="7"/>
  <c r="G29" i="7"/>
  <c r="G30" i="7"/>
  <c r="G31" i="7"/>
  <c r="G33" i="7"/>
  <c r="G36" i="7" s="1"/>
  <c r="G34" i="7"/>
  <c r="G35" i="7"/>
  <c r="G39" i="7"/>
  <c r="G42" i="7" s="1"/>
  <c r="G40" i="7"/>
  <c r="G41" i="7"/>
  <c r="G45" i="7"/>
  <c r="G46" i="7"/>
  <c r="G47" i="7"/>
  <c r="G51" i="7"/>
  <c r="G52" i="7"/>
  <c r="G53" i="7"/>
  <c r="G56" i="7"/>
  <c r="G57" i="7"/>
  <c r="G59" i="7"/>
  <c r="G60" i="7"/>
  <c r="G61" i="7"/>
  <c r="G62" i="7"/>
  <c r="G66" i="7"/>
  <c r="G67" i="7"/>
  <c r="G68" i="7"/>
  <c r="G69" i="7"/>
  <c r="G70" i="7"/>
  <c r="G71" i="7"/>
  <c r="G72" i="7"/>
  <c r="G73" i="7"/>
  <c r="G77" i="7"/>
  <c r="G78" i="7"/>
  <c r="G79" i="7"/>
  <c r="G80" i="7"/>
  <c r="G81" i="7"/>
  <c r="G82" i="7"/>
  <c r="G86" i="7"/>
  <c r="G87" i="7"/>
  <c r="G88" i="7"/>
  <c r="G89" i="7" l="1"/>
  <c r="G54" i="7"/>
  <c r="G48" i="7"/>
  <c r="G25" i="7"/>
  <c r="G74" i="7"/>
  <c r="G63" i="7"/>
  <c r="G83" i="7"/>
  <c r="G11" i="7"/>
  <c r="E24" i="7"/>
  <c r="E9" i="7"/>
  <c r="E10" i="7"/>
  <c r="E33" i="7"/>
  <c r="E35" i="7"/>
  <c r="E34" i="7"/>
  <c r="G91" i="7" l="1"/>
  <c r="G92" i="7" s="1"/>
  <c r="G93" i="7" s="1"/>
  <c r="E36" i="7"/>
  <c r="E53" i="7"/>
  <c r="E52" i="7"/>
  <c r="E51" i="7"/>
  <c r="E54" i="7" l="1"/>
  <c r="E66" i="7" l="1"/>
  <c r="E47" i="7"/>
  <c r="E46" i="7"/>
  <c r="E45" i="7"/>
  <c r="E62" i="7"/>
  <c r="E61" i="7"/>
  <c r="E60" i="7"/>
  <c r="E87" i="7"/>
  <c r="E88" i="7"/>
  <c r="E86" i="7"/>
  <c r="E78" i="7"/>
  <c r="E79" i="7"/>
  <c r="E80" i="7"/>
  <c r="E81" i="7"/>
  <c r="E82" i="7"/>
  <c r="E77" i="7"/>
  <c r="E40" i="7"/>
  <c r="E72" i="7"/>
  <c r="E68" i="7"/>
  <c r="E69" i="7"/>
  <c r="E70" i="7"/>
  <c r="E71" i="7"/>
  <c r="E73" i="7"/>
  <c r="E67" i="7"/>
  <c r="E41" i="7"/>
  <c r="E39" i="7"/>
  <c r="E59" i="7"/>
  <c r="E23" i="7"/>
  <c r="E22" i="7"/>
  <c r="E21" i="7"/>
  <c r="E8" i="7"/>
  <c r="E7" i="7"/>
  <c r="E6" i="7"/>
  <c r="E42" i="7" l="1"/>
  <c r="E11" i="7"/>
  <c r="E25" i="7"/>
  <c r="E48" i="7"/>
  <c r="E74" i="7"/>
  <c r="E83" i="7"/>
  <c r="E63" i="7"/>
  <c r="E89" i="7"/>
  <c r="E92" i="7" l="1"/>
  <c r="E93" i="7" s="1"/>
  <c r="D12" i="6" l="1"/>
  <c r="D13" i="6" s="1"/>
  <c r="D14" i="6" s="1"/>
  <c r="D8" i="6"/>
  <c r="D9" i="6" s="1"/>
  <c r="D10" i="6" s="1"/>
  <c r="G3" i="6"/>
  <c r="G4" i="6" s="1"/>
  <c r="H2" i="6"/>
  <c r="D15" i="6" l="1"/>
  <c r="F34" i="6"/>
  <c r="F36" i="6"/>
  <c r="F37" i="6" s="1"/>
  <c r="F33" i="6"/>
  <c r="F35" i="6" s="1"/>
  <c r="E13" i="6" l="1"/>
  <c r="E9" i="6" l="1"/>
  <c r="E8" i="6"/>
  <c r="E12" i="6"/>
  <c r="E22" i="6" s="1"/>
  <c r="H22" i="6" s="1"/>
  <c r="E11" i="6"/>
  <c r="G11" i="6" s="1"/>
  <c r="I11" i="6" s="1"/>
  <c r="E7" i="6"/>
  <c r="L33" i="6" s="1"/>
  <c r="E10" i="6"/>
  <c r="G10" i="6" s="1"/>
  <c r="I10" i="6" s="1"/>
  <c r="E14" i="6"/>
  <c r="E23" i="6" s="1"/>
  <c r="H23" i="6" s="1"/>
  <c r="G8" i="6"/>
  <c r="I8" i="6" s="1"/>
  <c r="G13" i="6"/>
  <c r="I13" i="6" s="1"/>
  <c r="G12" i="6" l="1"/>
  <c r="I12" i="6" s="1"/>
  <c r="D20" i="6"/>
  <c r="E21" i="6"/>
  <c r="G9" i="6"/>
  <c r="I9" i="6" s="1"/>
  <c r="D21" i="6"/>
  <c r="L34" i="6"/>
  <c r="N34" i="6" s="1"/>
  <c r="O34" i="6" s="1"/>
  <c r="E15" i="6"/>
  <c r="G15" i="6" s="1"/>
  <c r="G14" i="6"/>
  <c r="I14" i="6" s="1"/>
  <c r="F7" i="6"/>
  <c r="M7" i="6" s="1"/>
  <c r="F11" i="6"/>
  <c r="M8" i="6" s="1"/>
  <c r="L35" i="6"/>
  <c r="D19" i="6"/>
  <c r="D24" i="6" s="1"/>
  <c r="G7" i="6"/>
  <c r="I7" i="6" s="1"/>
  <c r="N33" i="6"/>
  <c r="F20" i="6"/>
  <c r="H20" i="6" s="1"/>
  <c r="E24" i="6"/>
  <c r="L36" i="6" l="1"/>
  <c r="F21" i="6"/>
  <c r="H21" i="6" s="1"/>
  <c r="I15" i="6"/>
  <c r="H11" i="6"/>
  <c r="N8" i="6" s="1"/>
  <c r="O8" i="6" s="1"/>
  <c r="H7" i="6"/>
  <c r="J7" i="6" s="1"/>
  <c r="F19" i="6"/>
  <c r="H19" i="6" s="1"/>
  <c r="F15" i="6"/>
  <c r="N35" i="6"/>
  <c r="O35" i="6" s="1"/>
  <c r="M9" i="6"/>
  <c r="H29" i="6"/>
  <c r="O33" i="6"/>
  <c r="N36" i="6" l="1"/>
  <c r="N7" i="6"/>
  <c r="N9" i="6" s="1"/>
  <c r="H15" i="6"/>
  <c r="J11" i="6"/>
  <c r="J15" i="6"/>
  <c r="F24" i="6"/>
  <c r="H24" i="6" s="1"/>
  <c r="H28" i="6" s="1"/>
  <c r="O36" i="6"/>
  <c r="O7" i="6" l="1"/>
  <c r="P7" i="6" s="1"/>
  <c r="H27" i="6"/>
  <c r="O9" i="6" l="1"/>
  <c r="F38" i="6" l="1"/>
</calcChain>
</file>

<file path=xl/sharedStrings.xml><?xml version="1.0" encoding="utf-8"?>
<sst xmlns="http://schemas.openxmlformats.org/spreadsheetml/2006/main" count="184" uniqueCount="114">
  <si>
    <t>Any</t>
  </si>
  <si>
    <t xml:space="preserve">Import Net </t>
  </si>
  <si>
    <t>21% IVA</t>
  </si>
  <si>
    <t>Import Total</t>
  </si>
  <si>
    <t>Total</t>
  </si>
  <si>
    <t>Import Net</t>
  </si>
  <si>
    <t>Mesos</t>
  </si>
  <si>
    <t>Duració</t>
  </si>
  <si>
    <t>Prorroga</t>
  </si>
  <si>
    <t>Costos salarials</t>
  </si>
  <si>
    <t>Costos seguretat social</t>
  </si>
  <si>
    <t>Costos producció</t>
  </si>
  <si>
    <t>TOTAL COSTOS DIRECTES</t>
  </si>
  <si>
    <t>Despeses generals d'estructura</t>
  </si>
  <si>
    <t>Benefici industrial</t>
  </si>
  <si>
    <t>TOTAL COSTOS INDIRECTES</t>
  </si>
  <si>
    <t>ANY</t>
  </si>
  <si>
    <t>Econòmic</t>
  </si>
  <si>
    <t>Programa</t>
  </si>
  <si>
    <t>Orgànic</t>
  </si>
  <si>
    <t>Import net</t>
  </si>
  <si>
    <t>% IVA</t>
  </si>
  <si>
    <t>0700</t>
  </si>
  <si>
    <t>TOTAL</t>
  </si>
  <si>
    <t xml:space="preserve">TOTAL DE COSTOS* </t>
  </si>
  <si>
    <t>*Total de Costos (Directes + indirectes + Benefici Industrial)</t>
  </si>
  <si>
    <t>CONCEPTE</t>
  </si>
  <si>
    <t>IMPORT €</t>
  </si>
  <si>
    <t>Import Brut</t>
  </si>
  <si>
    <t>Import IVA</t>
  </si>
  <si>
    <t>Import total</t>
  </si>
  <si>
    <t>SUMA</t>
  </si>
  <si>
    <t>Pressupost
net prestació</t>
  </si>
  <si>
    <t>Pressupost
 net eventuals pròrrogues</t>
  </si>
  <si>
    <t xml:space="preserve">Pressupost 
net modificacions amb increment de cost </t>
  </si>
  <si>
    <t>VEC</t>
  </si>
  <si>
    <t xml:space="preserve">Any </t>
  </si>
  <si>
    <t>IVA 21%</t>
  </si>
  <si>
    <t>Solvencia econòmica i fianncer</t>
  </si>
  <si>
    <t>Solvència tècnica o professional</t>
  </si>
  <si>
    <t>Garantia 5%</t>
  </si>
  <si>
    <r>
      <t xml:space="preserve"> IMPUTACIÓ PRESSUPOST MUNICIPAL: </t>
    </r>
    <r>
      <rPr>
        <b/>
        <sz val="11"/>
        <color rgb="FFFF0000"/>
        <rFont val="Calibri"/>
        <family val="2"/>
        <scheme val="minor"/>
      </rPr>
      <t>NO PRORROGUES</t>
    </r>
  </si>
  <si>
    <t>Prórroga</t>
  </si>
  <si>
    <t>Contracte</t>
  </si>
  <si>
    <t>VE increment 10% (*) (**)</t>
  </si>
  <si>
    <t xml:space="preserve">Preu unitari MÀXIM  net (sense IVA) </t>
  </si>
  <si>
    <t>Nombre d'unitats
ESTIMADES</t>
  </si>
  <si>
    <t>Pressupost base 
licitació 
(sense IVA)</t>
  </si>
  <si>
    <t>Esdeveniment mitjà</t>
  </si>
  <si>
    <t>Esdeveniment gran</t>
  </si>
  <si>
    <t>Esdeveniment petit</t>
  </si>
  <si>
    <t xml:space="preserve">La secretaria tècnica inclourà: </t>
  </si>
  <si>
    <t>Concepte</t>
  </si>
  <si>
    <t>Proposta d'acte</t>
  </si>
  <si>
    <t xml:space="preserve">La conceptualització inclourà: </t>
  </si>
  <si>
    <t>Regidoria</t>
  </si>
  <si>
    <t>Producció previa (invitacions)</t>
  </si>
  <si>
    <t xml:space="preserve">3.1.2. Proposta de restauració
Per tal d’enfortir el teixit empresarial de productes alimentaris locals i de qualitat, s’ha considerat adient establir com a condició que es serveixin productes com els que es relacionen a continuació:
•	El servei de cafès es determinarà, en cada cas, entre l’empresa adjudicatària i la Direcció, per tal de determinar si es realitzarà mitjançant màquina automàtica i únicament s’acceptarà l’ús de termos quan la Direcció ho demani expressament.
•	La pastisseria ha de ser de producció artesana (no s’admet la congelada industrial). Els productes no han de portar a la seva composició conservants ni greixos hidrogenats. Les masses han de ser fullades i fermentades.
Els serveis de càtering que es contemplen inclouen:
3.1.2.1. ESMORZAR/PAUSÀ CAFÈ
Tots els esmorzars inclouen com a begudes:
•	Café, amb i sense cafeïna, incloent llet i sucre (blanc i moré) i edulcorant tipus estèvia (cafetera automàtica)
•	Infusions amb aigües minerals (té, poliol, menta, camamilla)
•	Aigües minerals (amb i sense gas)
•	20 cl de suc de 2 tipus pasteuritzat, sense sucre (no nèctar de fruita)
3.1.2.1.a. Esmorzar Núm. 1
2 peces de brioxeria mini
2 mini-entrepans d’ibèrics i/o formatge (1 amb pa integral) 
O
2 peces de brioxeria mini
mini brotxeta de fruita variada de temporada
 O
mini- entrepans d’ibèrics i/o formatge (1 amb pa integral) 
1 mini brotxeta de fruita variada de temporada
3.1.2.1.b. Esmorzar Núm. 2
2 peces de brioxeria mini
2 mini-entrepans d’ibèrics i/o formatge (1 amb pa integral) 
2 mini emparedats amb pa anglès
1 mini brotxeta de fruita variada de temporada
3.1.2.2. APERITIU DE BENVINGUDA
Tots els aperitius inclouen com a begudes: 
•	Cava extra brut
•	Aigües amb gas i sense gas de mineralització dèbil
•	Refrescos, sucs de fruita pasteuritzat, sense sucre (no nèctar de fruita)
3.1.2.2.a. Aperitiu Núm. 1
Bastó de Pasta de full (alfàbrega i tomàquet sec, formatge, etc.) 
O
1 mini brotxeta de fruita variada de temporada
3.1.2.2.b. Aperitiu Núm. 2
Aperitius freds i calents (4 peces per persona, a triar-ne entre proposta de 8)
3.1.2.3. MENU DINAR-SOPAR (tot passat per cambrers, amb suport de barra begudes i tauletes)
3.1.2.3.a. Menú Dinar-Sopar a peu dret
Begudes:
•	Vi blanc, vi negre i cava
•	Refrescos, sucs de fruita pasteuritzat, sense sucre (no nèctar de fruita) 
•	Aigües amb gas i sense gas de mineralització dèbil
•	Cerveses (amb i sense alcohol)
Proposta de restauració (mínim 11 peces per persona) 
•	Assortiment de snacks
•	4 plats freds, a triar-ne entre 8
•	4 plats calents, a triar-ne entre 8
•	3 mini postres variats (1 dels quals ha de ser de fruita)
Per als serveis de dinar-bufet i sopar-bufet, l’empresa licitadora presentarà proposta incloent 8 tipus plats- aperitius de degustació freds i 8 de calents, a triar-ne 4 de cada, més 5 peces de mini-postres, a triar-ne 3.
Els plats calents no es poden cuinar ni reescalfar a les instal·lacions municipals. El menjar es portarà en contenidors tancats isotèrmics o en armaris calents i, en aquest cas, l’empresa haurà de notificar la potència elèctrica que necessita per a la seva instal·lació.
3.1.2.3.b. Menú Dinar-Sopar (entaulat)
El menú ha d’incloure:
•	Begudes
o	Vi blanc, vi negre i cava
o	Refrescos, sucs de fruita pasteuritzat, sense sucre (no nèctar de fruita) 
o	Aigües amb gas i sense gas de mineralització dèbil
o	Cerveses (amb i sense alcohol)
•	Aperitiu de benvinguda passat per cambrers. Es sol·licita proposta de 6 tipus d’aperitius, entre freds i calents, per triar-ne 3.
•	Primer plat
o	3 opcions: verdures/llegums, pastes/arrossos, amanides, cremes/sopes i ous, per triar-ne una
•	Segon plat
o	3 opcions: peix blanc/marisc, peix blau, carns blanques, carn vermelles, per triar-ne una
o	3 opcions d’acompanyament: buquet d’amanida, verdures/llegums, arrossos, salses, per triar-ne una
•	Postres
o	3 opcions: pastisseria/rebosteria, fruita fresca/seca, lactis, per triar-ne una
•	2 peces de pa per persona: 1 pla blanc, 1 pa integral
•	Cafès i infusions
3.1.2.3.c. Menú de col·laboradors
El menú ha d’incloure:
•	2 opcions de primer plat: pasta, amanida o verdura, per triar-ne una
•	2 opcions de segon plat, per triar-ne una
•	2 opcions de postres: fruita fresca o lactis
•	2 peces de pa per persona, 1 pa blanc i 1 pa integral, no inferiors a 45 gt.
•	aigües minerals (amb i sense gas) i refrescos
L’Ajuntament aportarà el mobiliari, parament, vaixella i coberteria per dinar entaulats. En aquesta proposta, el mobiliari auxiliar per l’aperitiu es facturarà de forma addicional.
En fase d’execució, les propostes de Menú “Dinar-Sopar a peu Dret”, l”Entaulat” i el “De col·laboradors” que faci l’empresa adjudicatària hauran de ser revisades i aprovades per la Direcció.
Aquestes propostes s'aniran modificant al llarg de l'any i es tindran en compte diferents variables, com l’estacionalitat, per incloure productes de temporada, i proposar diferents plats segons faci fred o calor.
Les fruites i verdures hauran de ser fresques i de temporada segons el calendari de l'Annex II del present PPT, almenys en un mínim d’un 75% del total de número de referències a adquirir, i en base a que es compleixin els requisits bàsics de cuina per la seva correcta manipulació.
S’evitarà la presència d’aliments precuinats, donat que suposen una aportació excessiva de greixos, sal i sucre.
Es planificaran els plats principals per a cada comanda, considerant la més gran varietat d’aliments de temporada i proximitat disponibles. Es tindran en compte les proteïnes i s’alternaran diferents textures i presentacions.
Dietes especials
L’oferta haurà de contemplar la possibilitat d’oferir d’altres productes i àpats adaptats a les necessitats dietètiques especials (per a diabètics, vegetarians, etc.) al·lèrgies, o requeriments relacionats amb aspectes culturals o religiosos.
L’Ajuntament de Barcelona es compromet a facilitar la informació necessària per tal que l’empresa adjudicatària pugui adequar la seva proposta culinària a aquests requeriments. Aquesta informació serà notificada a l’empresa amb temps suficient per preparar els serveis de càtering.
El servei a prestar, així com la qualitat dels articles i consumicions que s’oferiran al públic, hauran de ser d’un nivell alt de servei i qualitat.
A tal efecte, l’empresa adjudicatària sempre haurà de disposar dels aliments necessaris per a la realització dels menús, així com de suficient material de reserva per a possibles contingències.
</t>
  </si>
  <si>
    <t>Coordinació i producció de l'acte</t>
  </si>
  <si>
    <t>Sales Tipus 1 (preu/jornada)</t>
  </si>
  <si>
    <t>Esmorzar núm.1 (preu/comensal)</t>
  </si>
  <si>
    <t>Esmorzar núm.2 (preu/comensal)</t>
  </si>
  <si>
    <t>Menú dinar/sopar de col·laboradors (preu/comensal)</t>
  </si>
  <si>
    <t>Sales Tipus 2 (preu/jornada)</t>
  </si>
  <si>
    <t>Sales Tipus 3 (preu/jornada)</t>
  </si>
  <si>
    <t>Tanques de seguretat  (preu/unitat)</t>
  </si>
  <si>
    <t>Hardware control accessos Ajuntament (preu/jornada)</t>
  </si>
  <si>
    <t>Box registre i Incidències (Chromeboo+Plataforma) (preu/jornada)</t>
  </si>
  <si>
    <t>Box Control d'Acessos (App+Smartphone/PDA) (preu/jornada)</t>
  </si>
  <si>
    <t>Wifi Portatitil (preu/jornada)</t>
  </si>
  <si>
    <t>Carpa petita (12 persones aprox. de peu; 3x2 m) (preu/unitat)</t>
  </si>
  <si>
    <t>Carpa mitjana (28 persones aprox. de peu; 3x4,5 m)(preu/unitat)</t>
  </si>
  <si>
    <t>Carpa gran (50 persones aprox. de peu; 6x4 m)(preu/unitat)</t>
  </si>
  <si>
    <t>Tipus IVA (21%)</t>
  </si>
  <si>
    <t>TOTAL OFERTA (AMB IVA)</t>
  </si>
  <si>
    <t>Important:</t>
  </si>
  <si>
    <t>* Els preus oferts per l'empresa licitadora no podran superar en cap cas els  preus unitaris màxims</t>
  </si>
  <si>
    <t>Serveis d'hostessos (preu/hora)</t>
  </si>
  <si>
    <t xml:space="preserve">Preu/hora extra </t>
  </si>
  <si>
    <t>Escaleta de continguts</t>
  </si>
  <si>
    <t>Coordinació amb altres empreses (infraestructures, viatjes, lloguer espais, hardware de la gestió de les invitacions ...)</t>
  </si>
  <si>
    <t>S'ha de poder subcontractar!!!</t>
  </si>
  <si>
    <t>Comissari/a</t>
  </si>
  <si>
    <t>Material ponencia</t>
  </si>
  <si>
    <t>Programació (persones, CV, contactes, ponents)</t>
  </si>
  <si>
    <t>Conductor/a Tipus 1 (preu/jornada)</t>
  </si>
  <si>
    <t>Conductor/a Tipus 2 (preu/jornada)</t>
  </si>
  <si>
    <t>Conductor/a Tipus 3 (preu/jornada)</t>
  </si>
  <si>
    <t>Lloguer d'estufes elèctriques (preu/unitat)</t>
  </si>
  <si>
    <t>Ponent Tipus 1</t>
  </si>
  <si>
    <t>Ponent Tipus 2</t>
  </si>
  <si>
    <t>Ponent Tipus 3</t>
  </si>
  <si>
    <t>BLOC C: Servei de producció de materials de l'acte</t>
  </si>
  <si>
    <t>BLOC D: Servei de conducció de l'acte</t>
  </si>
  <si>
    <t>Aperitiu de Benvinguda núm. 1 (preu/comensal)</t>
  </si>
  <si>
    <t>Aperitiu de Benvinguda núm. 2 (preu/comensal)</t>
  </si>
  <si>
    <t>Menú dinar/sopar a peu dret (preu/comensal)</t>
  </si>
  <si>
    <t>Menú dinar/sopar entaulat (preu/comensal)</t>
  </si>
  <si>
    <t>BLOC E: Servei de ponents/experts</t>
  </si>
  <si>
    <t>BLOC G: Servei de Càtering</t>
  </si>
  <si>
    <t>BLOC H: Servei d'Hostessos</t>
  </si>
  <si>
    <t>BLOC I: Subministrament (lloguer) de mobiliari</t>
  </si>
  <si>
    <t>BLOC J: Subministrament (lloguer) de sales</t>
  </si>
  <si>
    <t>Serveis  d'activitats complementaries Tipus 1</t>
  </si>
  <si>
    <t>Serveis  d'activitats complementaries Tipus 2</t>
  </si>
  <si>
    <t>Serveis  d'activitats complementaries Tipus 3</t>
  </si>
  <si>
    <t>BLOC F: Servei d'activitats complementàries</t>
  </si>
  <si>
    <t>BLOC B: Direcció de la secretaria tècnica d’esdeveniments</t>
  </si>
  <si>
    <t>BLOC A: Conceptualització d’esdeveniments</t>
  </si>
  <si>
    <t>A omplir per l'empresa licitadora</t>
  </si>
  <si>
    <t>Annex 1. Oferta econòmica</t>
  </si>
  <si>
    <t>Preu unitari OFERTAT net 
(sense IVA)</t>
  </si>
  <si>
    <t>Import de l'OFERTA
(sense IVA)</t>
  </si>
  <si>
    <t>Ampolla d'aigua mineral 50 cl. (preu/unitat)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</si>
</sst>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"/>
    <numFmt numFmtId="165" formatCode="_-* #,##0\ &quot;€&quot;_-;\-* #,##0\ &quot;€&quot;_-;_-* &quot;-&quot;??\ &quot;€&quot;_-;_-@_-"/>
    <numFmt numFmtId="166" formatCode="_-* #,##0.0\ &quot;€&quot;_-;\-* #,##0.0\ &quot;€&quot;_-;_-* &quot;-&quot;??\ &quot;€&quot;_-;_-@_-"/>
    <numFmt numFmtId="167" formatCode="#,##0.00\ &quot;€&quot;"/>
    <numFmt numFmtId="168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164" fontId="0" fillId="0" borderId="0" xfId="0" applyNumberFormat="1"/>
    <xf numFmtId="164" fontId="3" fillId="0" borderId="0" xfId="0" applyNumberFormat="1" applyFont="1"/>
    <xf numFmtId="0" fontId="0" fillId="0" borderId="9" xfId="0" applyBorder="1"/>
    <xf numFmtId="44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9" fontId="0" fillId="0" borderId="2" xfId="0" applyNumberFormat="1" applyBorder="1" applyAlignment="1">
      <alignment horizontal="center" vertical="center"/>
    </xf>
    <xf numFmtId="0" fontId="0" fillId="0" borderId="0" xfId="2" applyNumberFormat="1" applyFont="1"/>
    <xf numFmtId="167" fontId="4" fillId="0" borderId="1" xfId="1" applyNumberFormat="1" applyFont="1" applyBorder="1"/>
    <xf numFmtId="44" fontId="0" fillId="0" borderId="0" xfId="1" applyFont="1" applyFill="1" applyBorder="1"/>
    <xf numFmtId="166" fontId="2" fillId="0" borderId="0" xfId="0" applyNumberFormat="1" applyFont="1" applyAlignment="1">
      <alignment horizontal="center"/>
    </xf>
    <xf numFmtId="166" fontId="6" fillId="0" borderId="0" xfId="0" applyNumberFormat="1" applyFont="1"/>
    <xf numFmtId="4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right" vertical="center" wrapText="1"/>
    </xf>
    <xf numFmtId="44" fontId="2" fillId="4" borderId="0" xfId="0" applyNumberFormat="1" applyFont="1" applyFill="1"/>
    <xf numFmtId="44" fontId="10" fillId="5" borderId="0" xfId="1" applyFont="1" applyFill="1"/>
    <xf numFmtId="44" fontId="0" fillId="6" borderId="2" xfId="1" applyFont="1" applyFill="1" applyBorder="1"/>
    <xf numFmtId="44" fontId="5" fillId="0" borderId="0" xfId="1" applyFont="1" applyFill="1" applyBorder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7" fontId="5" fillId="0" borderId="1" xfId="1" applyNumberFormat="1" applyFont="1" applyBorder="1"/>
    <xf numFmtId="168" fontId="0" fillId="0" borderId="0" xfId="0" applyNumberFormat="1"/>
    <xf numFmtId="44" fontId="0" fillId="0" borderId="0" xfId="0" applyNumberFormat="1" applyAlignment="1">
      <alignment horizontal="center"/>
    </xf>
    <xf numFmtId="167" fontId="4" fillId="7" borderId="1" xfId="1" applyNumberFormat="1" applyFont="1" applyFill="1" applyBorder="1"/>
    <xf numFmtId="44" fontId="8" fillId="0" borderId="1" xfId="0" applyNumberFormat="1" applyFont="1" applyBorder="1"/>
    <xf numFmtId="167" fontId="4" fillId="0" borderId="1" xfId="1" applyNumberFormat="1" applyFont="1" applyBorder="1" applyAlignment="1">
      <alignment horizontal="right"/>
    </xf>
    <xf numFmtId="167" fontId="5" fillId="0" borderId="6" xfId="1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167" fontId="5" fillId="5" borderId="8" xfId="1" applyNumberFormat="1" applyFont="1" applyFill="1" applyBorder="1"/>
    <xf numFmtId="167" fontId="0" fillId="0" borderId="3" xfId="0" applyNumberFormat="1" applyBorder="1" applyAlignment="1">
      <alignment horizontal="left"/>
    </xf>
    <xf numFmtId="167" fontId="0" fillId="0" borderId="7" xfId="0" applyNumberFormat="1" applyBorder="1" applyAlignment="1">
      <alignment horizontal="left"/>
    </xf>
    <xf numFmtId="167" fontId="0" fillId="0" borderId="4" xfId="0" applyNumberFormat="1" applyBorder="1" applyAlignment="1">
      <alignment horizontal="left"/>
    </xf>
    <xf numFmtId="44" fontId="0" fillId="3" borderId="1" xfId="1" applyFont="1" applyFill="1" applyBorder="1"/>
    <xf numFmtId="44" fontId="0" fillId="2" borderId="1" xfId="1" applyFont="1" applyFill="1" applyBorder="1"/>
    <xf numFmtId="167" fontId="2" fillId="0" borderId="3" xfId="0" applyNumberFormat="1" applyFont="1" applyBorder="1" applyAlignment="1">
      <alignment horizontal="left"/>
    </xf>
    <xf numFmtId="167" fontId="2" fillId="0" borderId="7" xfId="0" applyNumberFormat="1" applyFont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44" fontId="9" fillId="0" borderId="0" xfId="1" applyFont="1" applyFill="1" applyBorder="1" applyAlignment="1">
      <alignment horizontal="center" vertical="center"/>
    </xf>
    <xf numFmtId="44" fontId="9" fillId="0" borderId="0" xfId="1" applyFont="1" applyFill="1" applyBorder="1"/>
    <xf numFmtId="44" fontId="11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4" fontId="5" fillId="0" borderId="1" xfId="1" applyFont="1" applyFill="1" applyBorder="1"/>
    <xf numFmtId="44" fontId="2" fillId="0" borderId="1" xfId="0" applyNumberFormat="1" applyFont="1" applyBorder="1"/>
    <xf numFmtId="167" fontId="1" fillId="0" borderId="1" xfId="1" applyNumberFormat="1" applyFont="1" applyBorder="1"/>
    <xf numFmtId="167" fontId="0" fillId="3" borderId="1" xfId="1" applyNumberFormat="1" applyFont="1" applyFill="1" applyBorder="1"/>
    <xf numFmtId="167" fontId="8" fillId="0" borderId="1" xfId="0" applyNumberFormat="1" applyFont="1" applyBorder="1"/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6" fontId="0" fillId="0" borderId="0" xfId="1" applyNumberFormat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44" fontId="0" fillId="0" borderId="1" xfId="1" applyFont="1" applyBorder="1"/>
    <xf numFmtId="44" fontId="0" fillId="0" borderId="1" xfId="1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167" fontId="0" fillId="2" borderId="1" xfId="1" applyNumberFormat="1" applyFont="1" applyFill="1" applyBorder="1"/>
    <xf numFmtId="165" fontId="0" fillId="0" borderId="0" xfId="0" applyNumberFormat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167" fontId="0" fillId="0" borderId="0" xfId="0" applyNumberFormat="1"/>
    <xf numFmtId="167" fontId="5" fillId="0" borderId="1" xfId="1" applyNumberFormat="1" applyFont="1" applyFill="1" applyBorder="1"/>
    <xf numFmtId="167" fontId="9" fillId="0" borderId="1" xfId="0" applyNumberFormat="1" applyFont="1" applyBorder="1"/>
    <xf numFmtId="167" fontId="2" fillId="0" borderId="1" xfId="1" applyNumberFormat="1" applyFont="1" applyFill="1" applyBorder="1"/>
    <xf numFmtId="44" fontId="2" fillId="4" borderId="1" xfId="0" applyNumberFormat="1" applyFont="1" applyFill="1" applyBorder="1"/>
    <xf numFmtId="165" fontId="0" fillId="4" borderId="1" xfId="1" applyNumberFormat="1" applyFont="1" applyFill="1" applyBorder="1" applyAlignment="1">
      <alignment horizontal="center" vertical="center"/>
    </xf>
    <xf numFmtId="44" fontId="11" fillId="0" borderId="1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44" fontId="12" fillId="13" borderId="16" xfId="1" applyFont="1" applyFill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/>
    </xf>
    <xf numFmtId="167" fontId="14" fillId="0" borderId="0" xfId="0" applyNumberFormat="1" applyFont="1"/>
    <xf numFmtId="167" fontId="14" fillId="0" borderId="0" xfId="1" applyNumberFormat="1" applyFont="1" applyFill="1" applyBorder="1"/>
    <xf numFmtId="167" fontId="14" fillId="0" borderId="0" xfId="1" applyNumberFormat="1" applyFont="1" applyBorder="1"/>
    <xf numFmtId="8" fontId="14" fillId="0" borderId="0" xfId="0" applyNumberFormat="1" applyFont="1"/>
    <xf numFmtId="0" fontId="16" fillId="0" borderId="0" xfId="0" applyFont="1" applyAlignment="1">
      <alignment horizontal="left" wrapText="1"/>
    </xf>
    <xf numFmtId="0" fontId="17" fillId="9" borderId="1" xfId="0" applyFont="1" applyFill="1" applyBorder="1" applyAlignment="1">
      <alignment vertical="center" wrapText="1"/>
    </xf>
    <xf numFmtId="0" fontId="17" fillId="10" borderId="1" xfId="2" applyNumberFormat="1" applyFont="1" applyFill="1" applyBorder="1" applyAlignment="1">
      <alignment horizontal="center" vertical="center" wrapText="1"/>
    </xf>
    <xf numFmtId="44" fontId="17" fillId="10" borderId="1" xfId="1" applyFont="1" applyFill="1" applyBorder="1" applyAlignment="1">
      <alignment horizontal="center" vertical="center" wrapText="1"/>
    </xf>
    <xf numFmtId="44" fontId="12" fillId="13" borderId="17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8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8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8" fontId="17" fillId="0" borderId="18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18" xfId="0" applyFont="1" applyBorder="1" applyAlignment="1">
      <alignment vertical="center"/>
    </xf>
    <xf numFmtId="167" fontId="12" fillId="0" borderId="0" xfId="0" applyNumberFormat="1" applyFont="1" applyAlignment="1">
      <alignment horizontal="center" vertical="center"/>
    </xf>
    <xf numFmtId="0" fontId="14" fillId="0" borderId="18" xfId="0" applyFont="1" applyBorder="1"/>
    <xf numFmtId="0" fontId="19" fillId="0" borderId="0" xfId="0" applyFont="1"/>
    <xf numFmtId="0" fontId="16" fillId="0" borderId="0" xfId="0" applyFont="1" applyAlignment="1">
      <alignment wrapText="1"/>
    </xf>
    <xf numFmtId="0" fontId="16" fillId="0" borderId="18" xfId="0" applyFont="1" applyBorder="1" applyAlignment="1">
      <alignment wrapText="1"/>
    </xf>
    <xf numFmtId="0" fontId="19" fillId="0" borderId="0" xfId="0" applyFont="1" applyAlignment="1">
      <alignment wrapText="1"/>
    </xf>
    <xf numFmtId="0" fontId="12" fillId="0" borderId="1" xfId="0" applyFont="1" applyBorder="1"/>
    <xf numFmtId="8" fontId="12" fillId="0" borderId="1" xfId="0" applyNumberFormat="1" applyFont="1" applyBorder="1"/>
    <xf numFmtId="0" fontId="12" fillId="0" borderId="0" xfId="0" applyFont="1"/>
    <xf numFmtId="8" fontId="12" fillId="0" borderId="18" xfId="0" applyNumberFormat="1" applyFont="1" applyBorder="1"/>
    <xf numFmtId="0" fontId="15" fillId="8" borderId="1" xfId="0" applyFont="1" applyFill="1" applyBorder="1" applyAlignment="1">
      <alignment vertical="center" wrapText="1"/>
    </xf>
    <xf numFmtId="8" fontId="12" fillId="0" borderId="0" xfId="0" applyNumberFormat="1" applyFont="1"/>
    <xf numFmtId="0" fontId="17" fillId="11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8" fontId="14" fillId="10" borderId="0" xfId="1" applyNumberFormat="1" applyFont="1" applyFill="1" applyBorder="1" applyAlignment="1">
      <alignment horizontal="center" vertical="center"/>
    </xf>
    <xf numFmtId="167" fontId="12" fillId="12" borderId="0" xfId="0" applyNumberFormat="1" applyFont="1" applyFill="1"/>
    <xf numFmtId="0" fontId="12" fillId="11" borderId="1" xfId="0" applyFont="1" applyFill="1" applyBorder="1"/>
    <xf numFmtId="0" fontId="14" fillId="0" borderId="0" xfId="0" applyFont="1" applyAlignment="1">
      <alignment horizontal="center" vertical="center"/>
    </xf>
    <xf numFmtId="8" fontId="14" fillId="10" borderId="15" xfId="1" applyNumberFormat="1" applyFont="1" applyFill="1" applyBorder="1" applyAlignment="1">
      <alignment horizontal="center" vertical="center"/>
    </xf>
    <xf numFmtId="167" fontId="14" fillId="12" borderId="0" xfId="0" applyNumberFormat="1" applyFont="1" applyFill="1"/>
    <xf numFmtId="8" fontId="12" fillId="10" borderId="15" xfId="1" applyNumberFormat="1" applyFont="1" applyFill="1" applyBorder="1" applyAlignment="1">
      <alignment horizontal="center" vertical="center"/>
    </xf>
    <xf numFmtId="8" fontId="15" fillId="3" borderId="0" xfId="0" applyNumberFormat="1" applyFont="1" applyFill="1" applyAlignment="1">
      <alignment horizontal="right" vertical="center" wrapText="1"/>
    </xf>
    <xf numFmtId="167" fontId="14" fillId="3" borderId="0" xfId="0" applyNumberFormat="1" applyFont="1" applyFill="1" applyAlignment="1">
      <alignment wrapText="1"/>
    </xf>
    <xf numFmtId="167" fontId="12" fillId="3" borderId="0" xfId="0" applyNumberFormat="1" applyFont="1" applyFill="1" applyAlignment="1">
      <alignment wrapText="1"/>
    </xf>
    <xf numFmtId="167" fontId="14" fillId="3" borderId="0" xfId="0" applyNumberFormat="1" applyFont="1" applyFill="1" applyAlignment="1">
      <alignment vertical="center" wrapText="1"/>
    </xf>
    <xf numFmtId="167" fontId="14" fillId="3" borderId="0" xfId="0" applyNumberFormat="1" applyFont="1" applyFill="1"/>
    <xf numFmtId="167" fontId="16" fillId="3" borderId="0" xfId="0" applyNumberFormat="1" applyFont="1" applyFill="1" applyAlignment="1">
      <alignment wrapText="1"/>
    </xf>
    <xf numFmtId="8" fontId="17" fillId="8" borderId="18" xfId="0" applyNumberFormat="1" applyFont="1" applyFill="1" applyBorder="1" applyAlignment="1">
      <alignment horizontal="right" vertical="center" wrapText="1"/>
    </xf>
    <xf numFmtId="167" fontId="14" fillId="8" borderId="0" xfId="0" applyNumberFormat="1" applyFont="1" applyFill="1" applyAlignment="1">
      <alignment vertical="center" wrapText="1"/>
    </xf>
    <xf numFmtId="167" fontId="14" fillId="8" borderId="0" xfId="0" applyNumberFormat="1" applyFont="1" applyFill="1" applyAlignment="1">
      <alignment wrapText="1"/>
    </xf>
    <xf numFmtId="167" fontId="14" fillId="8" borderId="0" xfId="1" applyNumberFormat="1" applyFont="1" applyFill="1" applyBorder="1" applyAlignment="1">
      <alignment horizontal="center" vertical="center"/>
    </xf>
    <xf numFmtId="167" fontId="12" fillId="8" borderId="0" xfId="0" applyNumberFormat="1" applyFont="1" applyFill="1" applyAlignment="1">
      <alignment vertical="center" wrapText="1"/>
    </xf>
    <xf numFmtId="167" fontId="12" fillId="8" borderId="0" xfId="0" applyNumberFormat="1" applyFont="1" applyFill="1"/>
    <xf numFmtId="0" fontId="14" fillId="8" borderId="18" xfId="0" applyFont="1" applyFill="1" applyBorder="1"/>
    <xf numFmtId="167" fontId="14" fillId="8" borderId="0" xfId="0" applyNumberFormat="1" applyFont="1" applyFill="1"/>
    <xf numFmtId="0" fontId="14" fillId="8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7" fontId="0" fillId="2" borderId="6" xfId="1" applyNumberFormat="1" applyFont="1" applyFill="1" applyBorder="1" applyAlignment="1">
      <alignment horizontal="center" vertical="center"/>
    </xf>
    <xf numFmtId="44" fontId="0" fillId="2" borderId="13" xfId="1" applyFont="1" applyFill="1" applyBorder="1" applyAlignment="1">
      <alignment horizontal="center" vertical="center"/>
    </xf>
    <xf numFmtId="44" fontId="0" fillId="2" borderId="5" xfId="1" applyFont="1" applyFill="1" applyBorder="1" applyAlignment="1">
      <alignment horizontal="center" vertical="center"/>
    </xf>
    <xf numFmtId="44" fontId="0" fillId="2" borderId="6" xfId="1" applyFont="1" applyFill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44" fontId="0" fillId="2" borderId="13" xfId="0" applyNumberFormat="1" applyFill="1" applyBorder="1" applyAlignment="1">
      <alignment horizontal="center" vertical="center"/>
    </xf>
    <xf numFmtId="44" fontId="0" fillId="2" borderId="5" xfId="0" applyNumberForma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7" fontId="0" fillId="4" borderId="6" xfId="0" applyNumberFormat="1" applyFill="1" applyBorder="1" applyAlignment="1">
      <alignment horizontal="center" vertical="center"/>
    </xf>
    <xf numFmtId="44" fontId="0" fillId="4" borderId="13" xfId="0" applyNumberFormat="1" applyFill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7" fontId="0" fillId="5" borderId="6" xfId="1" applyNumberFormat="1" applyFont="1" applyFill="1" applyBorder="1" applyAlignment="1">
      <alignment horizontal="center" vertical="center"/>
    </xf>
    <xf numFmtId="44" fontId="0" fillId="5" borderId="13" xfId="1" applyFont="1" applyFill="1" applyBorder="1" applyAlignment="1">
      <alignment horizontal="center" vertical="center"/>
    </xf>
    <xf numFmtId="44" fontId="0" fillId="5" borderId="5" xfId="1" applyFont="1" applyFill="1" applyBorder="1" applyAlignment="1">
      <alignment horizontal="center" vertical="center"/>
    </xf>
    <xf numFmtId="44" fontId="0" fillId="6" borderId="6" xfId="1" applyFont="1" applyFill="1" applyBorder="1" applyAlignment="1">
      <alignment horizontal="center" vertical="center"/>
    </xf>
    <xf numFmtId="44" fontId="0" fillId="6" borderId="13" xfId="1" applyFont="1" applyFill="1" applyBorder="1" applyAlignment="1">
      <alignment horizontal="center" vertical="center"/>
    </xf>
    <xf numFmtId="44" fontId="0" fillId="6" borderId="5" xfId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1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42"/>
  <sheetViews>
    <sheetView topLeftCell="A3" zoomScale="90" zoomScaleNormal="90" workbookViewId="0">
      <selection activeCell="O7" sqref="O7"/>
    </sheetView>
  </sheetViews>
  <sheetFormatPr defaultRowHeight="15" x14ac:dyDescent="0.25"/>
  <cols>
    <col min="4" max="4" width="13.42578125" customWidth="1"/>
    <col min="5" max="5" width="17.5703125" style="2" customWidth="1"/>
    <col min="6" max="6" width="17.28515625" customWidth="1"/>
    <col min="7" max="7" width="15.85546875" customWidth="1"/>
    <col min="8" max="8" width="17.5703125" customWidth="1"/>
    <col min="9" max="9" width="13.7109375" customWidth="1"/>
    <col min="10" max="10" width="14.28515625" customWidth="1"/>
    <col min="11" max="11" width="12.42578125" customWidth="1"/>
    <col min="12" max="12" width="13.42578125" customWidth="1"/>
    <col min="13" max="13" width="14.140625" bestFit="1" customWidth="1"/>
    <col min="14" max="14" width="14.42578125" customWidth="1"/>
    <col min="15" max="15" width="14.85546875" customWidth="1"/>
    <col min="16" max="16" width="14.42578125" customWidth="1"/>
    <col min="17" max="17" width="13.42578125" customWidth="1"/>
    <col min="18" max="18" width="15.140625" customWidth="1"/>
    <col min="19" max="19" width="14.140625" customWidth="1"/>
    <col min="20" max="20" width="15.5703125" customWidth="1"/>
    <col min="21" max="21" width="13" customWidth="1"/>
    <col min="22" max="22" width="14.140625" bestFit="1" customWidth="1"/>
    <col min="23" max="23" width="12.7109375" customWidth="1"/>
  </cols>
  <sheetData>
    <row r="2" spans="2:21" x14ac:dyDescent="0.25">
      <c r="F2" s="2" t="s">
        <v>28</v>
      </c>
      <c r="G2" s="25">
        <v>85000</v>
      </c>
      <c r="H2" s="83">
        <f>G2/2</f>
        <v>42500</v>
      </c>
      <c r="I2" s="13"/>
      <c r="O2" s="11"/>
      <c r="P2" s="11"/>
      <c r="Q2" s="11"/>
      <c r="R2" s="11"/>
    </row>
    <row r="3" spans="2:21" x14ac:dyDescent="0.25">
      <c r="F3" s="12">
        <v>0.21</v>
      </c>
      <c r="G3" s="26">
        <f>G2*F3</f>
        <v>17850</v>
      </c>
      <c r="O3" s="11"/>
      <c r="P3" s="11"/>
      <c r="Q3" s="11"/>
      <c r="R3" s="11"/>
    </row>
    <row r="4" spans="2:21" x14ac:dyDescent="0.25">
      <c r="F4" s="1" t="s">
        <v>5</v>
      </c>
      <c r="G4" s="24">
        <f>SUM(G2:G3)</f>
        <v>102850</v>
      </c>
      <c r="O4" s="11"/>
      <c r="P4" s="11"/>
      <c r="Q4" s="11"/>
      <c r="R4" s="11"/>
    </row>
    <row r="5" spans="2:21" x14ac:dyDescent="0.25">
      <c r="O5" s="11"/>
      <c r="P5" s="11"/>
      <c r="Q5" s="11"/>
      <c r="R5" s="11"/>
    </row>
    <row r="6" spans="2:21" x14ac:dyDescent="0.25">
      <c r="B6" s="2"/>
      <c r="C6" s="46" t="s">
        <v>0</v>
      </c>
      <c r="D6" s="47" t="s">
        <v>6</v>
      </c>
      <c r="E6" s="186" t="s">
        <v>1</v>
      </c>
      <c r="F6" s="186"/>
      <c r="G6" s="186" t="s">
        <v>2</v>
      </c>
      <c r="H6" s="186"/>
      <c r="I6" s="47" t="s">
        <v>3</v>
      </c>
      <c r="J6" s="47"/>
      <c r="L6" s="46" t="s">
        <v>36</v>
      </c>
      <c r="M6" s="32" t="s">
        <v>5</v>
      </c>
      <c r="N6" s="46" t="s">
        <v>37</v>
      </c>
      <c r="O6" s="46" t="s">
        <v>23</v>
      </c>
      <c r="P6" s="11"/>
      <c r="Q6" s="11"/>
      <c r="R6" s="11"/>
    </row>
    <row r="7" spans="2:21" x14ac:dyDescent="0.25">
      <c r="B7" s="187" t="s">
        <v>7</v>
      </c>
      <c r="C7" s="20">
        <v>2025</v>
      </c>
      <c r="D7" s="20">
        <v>5</v>
      </c>
      <c r="E7" s="68">
        <f t="shared" ref="E7:E14" si="0">$F$39/12*D7</f>
        <v>13541.666666666668</v>
      </c>
      <c r="F7" s="190">
        <f>SUM(E7:E10)</f>
        <v>65000.000000000007</v>
      </c>
      <c r="G7" s="53">
        <f>E7*0.21</f>
        <v>2843.75</v>
      </c>
      <c r="H7" s="193">
        <f>SUM(G7:G10)</f>
        <v>13650</v>
      </c>
      <c r="I7" s="53">
        <f>E7+G7</f>
        <v>16385.416666666668</v>
      </c>
      <c r="J7" s="183">
        <f>F7+H7</f>
        <v>78650</v>
      </c>
      <c r="L7" s="33" t="s">
        <v>43</v>
      </c>
      <c r="M7" s="34">
        <f>F7</f>
        <v>65000.000000000007</v>
      </c>
      <c r="N7" s="34">
        <f>H7</f>
        <v>13650</v>
      </c>
      <c r="O7" s="88">
        <f>M7+N7</f>
        <v>78650</v>
      </c>
      <c r="P7" s="10">
        <f>O7/2</f>
        <v>39325</v>
      </c>
      <c r="Q7" s="11"/>
      <c r="R7" s="11"/>
    </row>
    <row r="8" spans="2:21" x14ac:dyDescent="0.25">
      <c r="B8" s="188"/>
      <c r="C8" s="20">
        <v>2026</v>
      </c>
      <c r="D8" s="20">
        <f>12-D7</f>
        <v>7</v>
      </c>
      <c r="E8" s="68">
        <f t="shared" si="0"/>
        <v>18958.333333333336</v>
      </c>
      <c r="F8" s="191"/>
      <c r="G8" s="53">
        <f t="shared" ref="G8:G10" si="1">E8*0.21</f>
        <v>3981.2500000000005</v>
      </c>
      <c r="H8" s="194"/>
      <c r="I8" s="53">
        <f t="shared" ref="I8:I10" si="2">E8+G8</f>
        <v>22939.583333333336</v>
      </c>
      <c r="J8" s="184"/>
      <c r="L8" s="33" t="s">
        <v>42</v>
      </c>
      <c r="M8" s="34">
        <f>F11</f>
        <v>65000.000000000007</v>
      </c>
      <c r="N8" s="34">
        <f>H11</f>
        <v>13650</v>
      </c>
      <c r="O8" s="34">
        <f>M8+N8</f>
        <v>78650</v>
      </c>
      <c r="P8" s="11"/>
      <c r="Q8" s="11"/>
      <c r="R8" s="11"/>
    </row>
    <row r="9" spans="2:21" x14ac:dyDescent="0.25">
      <c r="B9" s="188"/>
      <c r="C9" s="20">
        <v>2026</v>
      </c>
      <c r="D9" s="20">
        <f>12-D8</f>
        <v>5</v>
      </c>
      <c r="E9" s="68">
        <f t="shared" si="0"/>
        <v>13541.666666666668</v>
      </c>
      <c r="F9" s="191"/>
      <c r="G9" s="53">
        <f t="shared" si="1"/>
        <v>2843.75</v>
      </c>
      <c r="H9" s="194"/>
      <c r="I9" s="53">
        <f t="shared" si="2"/>
        <v>16385.416666666668</v>
      </c>
      <c r="J9" s="184"/>
      <c r="L9" s="46" t="s">
        <v>23</v>
      </c>
      <c r="M9" s="35">
        <f>SUM(M7:M8)</f>
        <v>130000.00000000001</v>
      </c>
      <c r="N9" s="35">
        <f>SUM(N7:N8)</f>
        <v>27300</v>
      </c>
      <c r="O9" s="35">
        <f>SUM(O7:O8)</f>
        <v>157300</v>
      </c>
      <c r="P9" s="11"/>
      <c r="Q9" s="11"/>
      <c r="R9" s="11"/>
    </row>
    <row r="10" spans="2:21" x14ac:dyDescent="0.25">
      <c r="B10" s="189"/>
      <c r="C10" s="20">
        <v>2027</v>
      </c>
      <c r="D10" s="20">
        <f>12-D9</f>
        <v>7</v>
      </c>
      <c r="E10" s="68">
        <f t="shared" si="0"/>
        <v>18958.333333333336</v>
      </c>
      <c r="F10" s="192"/>
      <c r="G10" s="53">
        <f t="shared" si="1"/>
        <v>3981.2500000000005</v>
      </c>
      <c r="H10" s="195"/>
      <c r="I10" s="53">
        <f t="shared" si="2"/>
        <v>22939.583333333336</v>
      </c>
      <c r="J10" s="185"/>
      <c r="L10" s="1"/>
      <c r="M10" s="36"/>
      <c r="N10" s="36"/>
      <c r="O10" s="36"/>
      <c r="P10" s="11"/>
      <c r="Q10" s="11"/>
      <c r="R10" s="11"/>
    </row>
    <row r="11" spans="2:21" x14ac:dyDescent="0.25">
      <c r="B11" s="171" t="s">
        <v>8</v>
      </c>
      <c r="C11" s="21">
        <v>2027</v>
      </c>
      <c r="D11" s="21">
        <v>5</v>
      </c>
      <c r="E11" s="78">
        <f t="shared" si="0"/>
        <v>13541.666666666668</v>
      </c>
      <c r="F11" s="174">
        <f>SUM(E11:E14)</f>
        <v>65000.000000000007</v>
      </c>
      <c r="G11" s="54">
        <f>E11*21%</f>
        <v>2843.75</v>
      </c>
      <c r="H11" s="177">
        <f>SUM(G11:G14)</f>
        <v>13650</v>
      </c>
      <c r="I11" s="78">
        <f>E11+G11</f>
        <v>16385.416666666668</v>
      </c>
      <c r="J11" s="178">
        <f>F11+H11</f>
        <v>78650</v>
      </c>
      <c r="O11" s="11"/>
      <c r="P11" s="11"/>
      <c r="Q11" s="11"/>
      <c r="R11" s="11"/>
    </row>
    <row r="12" spans="2:21" x14ac:dyDescent="0.25">
      <c r="B12" s="172"/>
      <c r="C12" s="21">
        <v>2028</v>
      </c>
      <c r="D12" s="21">
        <f>12-D11</f>
        <v>7</v>
      </c>
      <c r="E12" s="78">
        <f t="shared" si="0"/>
        <v>18958.333333333336</v>
      </c>
      <c r="F12" s="175"/>
      <c r="G12" s="54">
        <f t="shared" ref="G12:G14" si="3">E12*21%</f>
        <v>3981.2500000000005</v>
      </c>
      <c r="H12" s="175"/>
      <c r="I12" s="78">
        <f t="shared" ref="I12:I14" si="4">E12+G12</f>
        <v>22939.583333333336</v>
      </c>
      <c r="J12" s="179"/>
      <c r="L12" s="2"/>
      <c r="M12" s="2"/>
      <c r="N12" s="2"/>
      <c r="O12" s="2"/>
      <c r="P12" s="11"/>
      <c r="Q12" s="11"/>
      <c r="R12" s="11"/>
    </row>
    <row r="13" spans="2:21" x14ac:dyDescent="0.25">
      <c r="B13" s="172"/>
      <c r="C13" s="21">
        <v>2028</v>
      </c>
      <c r="D13" s="21">
        <f>12-D12</f>
        <v>5</v>
      </c>
      <c r="E13" s="78">
        <f t="shared" si="0"/>
        <v>13541.666666666668</v>
      </c>
      <c r="F13" s="175"/>
      <c r="G13" s="54">
        <f t="shared" si="3"/>
        <v>2843.75</v>
      </c>
      <c r="H13" s="175"/>
      <c r="I13" s="78">
        <f t="shared" si="4"/>
        <v>16385.416666666668</v>
      </c>
      <c r="J13" s="179"/>
      <c r="P13" s="11"/>
      <c r="Q13" s="11"/>
      <c r="R13" s="11"/>
    </row>
    <row r="14" spans="2:21" x14ac:dyDescent="0.25">
      <c r="B14" s="173"/>
      <c r="C14" s="21">
        <v>2029</v>
      </c>
      <c r="D14" s="21">
        <f>12-D13</f>
        <v>7</v>
      </c>
      <c r="E14" s="78">
        <f t="shared" si="0"/>
        <v>18958.333333333336</v>
      </c>
      <c r="F14" s="176"/>
      <c r="G14" s="54">
        <f t="shared" si="3"/>
        <v>3981.2500000000005</v>
      </c>
      <c r="H14" s="176"/>
      <c r="I14" s="78">
        <f t="shared" si="4"/>
        <v>22939.583333333336</v>
      </c>
      <c r="J14" s="180"/>
      <c r="P14" s="11"/>
      <c r="Q14" s="11"/>
      <c r="R14" s="11"/>
    </row>
    <row r="15" spans="2:21" s="2" customFormat="1" x14ac:dyDescent="0.25">
      <c r="B15" s="46" t="s">
        <v>4</v>
      </c>
      <c r="C15" s="46"/>
      <c r="D15" s="46">
        <f>SUM(D7:D14)</f>
        <v>48</v>
      </c>
      <c r="E15" s="80">
        <f>SUM(E7:E14)</f>
        <v>130000</v>
      </c>
      <c r="F15" s="81">
        <f>SUM(F7:F12)</f>
        <v>130000.00000000001</v>
      </c>
      <c r="G15" s="82">
        <f t="shared" ref="G15" si="5">E15*0.21</f>
        <v>27300</v>
      </c>
      <c r="H15" s="82">
        <f>SUM(H7:H12)</f>
        <v>27300</v>
      </c>
      <c r="I15" s="82">
        <f>SUM(I7:I12)</f>
        <v>117975</v>
      </c>
      <c r="J15" s="82">
        <f>SUM(J7:J12)</f>
        <v>157300</v>
      </c>
      <c r="L15"/>
      <c r="M15"/>
      <c r="N15"/>
      <c r="O15"/>
      <c r="T15" s="79"/>
      <c r="U15" s="79"/>
    </row>
    <row r="16" spans="2:21" x14ac:dyDescent="0.25">
      <c r="B16" s="1"/>
      <c r="C16" s="71"/>
      <c r="D16" s="71"/>
      <c r="E16" s="16"/>
      <c r="F16" s="17"/>
      <c r="G16" s="18"/>
      <c r="H16" s="18"/>
      <c r="I16" s="18"/>
      <c r="J16" s="19"/>
    </row>
    <row r="17" spans="2:23" x14ac:dyDescent="0.25">
      <c r="B17" s="1"/>
      <c r="C17" s="181" t="s">
        <v>35</v>
      </c>
      <c r="D17" s="182"/>
      <c r="E17" s="182"/>
      <c r="F17" s="182"/>
      <c r="G17" s="182"/>
      <c r="H17" s="182"/>
      <c r="I17" s="10"/>
    </row>
    <row r="18" spans="2:23" ht="51" x14ac:dyDescent="0.25">
      <c r="C18" s="63" t="s">
        <v>0</v>
      </c>
      <c r="D18" s="64" t="s">
        <v>32</v>
      </c>
      <c r="E18" s="64" t="s">
        <v>33</v>
      </c>
      <c r="F18" s="64" t="s">
        <v>34</v>
      </c>
      <c r="G18" s="64" t="s">
        <v>44</v>
      </c>
      <c r="H18" s="63" t="s">
        <v>31</v>
      </c>
      <c r="I18" s="22"/>
      <c r="J18" s="22"/>
      <c r="K18" s="48"/>
      <c r="L18" s="48"/>
      <c r="W18" s="22"/>
    </row>
    <row r="19" spans="2:23" ht="15" customHeight="1" x14ac:dyDescent="0.25">
      <c r="C19" s="29">
        <v>2025</v>
      </c>
      <c r="D19" s="69">
        <f>E7</f>
        <v>13541.666666666668</v>
      </c>
      <c r="E19" s="41"/>
      <c r="F19" s="41">
        <f>D19*0.2</f>
        <v>2708.3333333333339</v>
      </c>
      <c r="G19" s="41"/>
      <c r="H19" s="69">
        <f>D19+E19+F19+G19</f>
        <v>16250.000000000002</v>
      </c>
      <c r="K19" s="48"/>
      <c r="L19" s="48"/>
    </row>
    <row r="20" spans="2:23" ht="15" customHeight="1" x14ac:dyDescent="0.25">
      <c r="C20" s="29">
        <v>2026</v>
      </c>
      <c r="D20" s="69">
        <f>E8+E9</f>
        <v>32500.000000000004</v>
      </c>
      <c r="E20" s="41"/>
      <c r="F20" s="41">
        <f>D20*0.2</f>
        <v>6500.0000000000009</v>
      </c>
      <c r="G20" s="41"/>
      <c r="H20" s="69">
        <f>D20+E20+F20+G20</f>
        <v>39000.000000000007</v>
      </c>
      <c r="K20" s="48"/>
      <c r="L20" s="48"/>
    </row>
    <row r="21" spans="2:23" ht="15" customHeight="1" x14ac:dyDescent="0.25">
      <c r="C21" s="29">
        <v>2027</v>
      </c>
      <c r="D21" s="69">
        <f>E10</f>
        <v>18958.333333333336</v>
      </c>
      <c r="E21" s="69">
        <f>E11</f>
        <v>13541.666666666668</v>
      </c>
      <c r="F21" s="41">
        <f>D21*0.2</f>
        <v>3791.6666666666674</v>
      </c>
      <c r="G21" s="41"/>
      <c r="H21" s="69">
        <f>+D21+E21+F21+G21</f>
        <v>36291.666666666672</v>
      </c>
      <c r="K21" s="48"/>
      <c r="L21" s="48"/>
      <c r="M21" s="48"/>
      <c r="O21" s="59"/>
      <c r="P21" s="27"/>
    </row>
    <row r="22" spans="2:23" ht="15" customHeight="1" x14ac:dyDescent="0.25">
      <c r="C22" s="29">
        <v>2028</v>
      </c>
      <c r="D22" s="69"/>
      <c r="E22" s="69">
        <f>E12+E13</f>
        <v>32500.000000000004</v>
      </c>
      <c r="F22" s="41"/>
      <c r="G22" s="41"/>
      <c r="H22" s="69">
        <f>D22+E22+F22</f>
        <v>32500.000000000004</v>
      </c>
      <c r="K22" s="48"/>
      <c r="L22" s="48"/>
      <c r="M22" s="48"/>
      <c r="N22" s="48"/>
      <c r="P22" s="1"/>
    </row>
    <row r="23" spans="2:23" ht="15" customHeight="1" x14ac:dyDescent="0.25">
      <c r="C23" s="29">
        <v>2029</v>
      </c>
      <c r="D23" s="69"/>
      <c r="E23" s="69">
        <f>E14</f>
        <v>18958.333333333336</v>
      </c>
      <c r="F23" s="41"/>
      <c r="G23" s="41"/>
      <c r="H23" s="69">
        <f>D23+E23+F23</f>
        <v>18958.333333333336</v>
      </c>
      <c r="K23" s="48"/>
      <c r="L23" s="48"/>
      <c r="M23" s="48"/>
      <c r="N23" s="48"/>
      <c r="P23" s="1"/>
    </row>
    <row r="24" spans="2:23" ht="15" customHeight="1" x14ac:dyDescent="0.25">
      <c r="C24" s="28" t="s">
        <v>23</v>
      </c>
      <c r="D24" s="84">
        <f>SUM(D19:D23)</f>
        <v>65000.000000000007</v>
      </c>
      <c r="E24" s="65">
        <f>SUM(E19:E23)</f>
        <v>65000.000000000007</v>
      </c>
      <c r="F24" s="89">
        <f>SUM(F19:F23)</f>
        <v>13000.000000000004</v>
      </c>
      <c r="G24" s="89"/>
      <c r="H24" s="85">
        <f>D24+E24+F24+G24</f>
        <v>143000.00000000003</v>
      </c>
      <c r="I24" s="73"/>
      <c r="J24" s="15"/>
      <c r="K24" s="48"/>
      <c r="L24" s="48"/>
      <c r="M24" s="48"/>
      <c r="N24" s="48"/>
      <c r="P24" s="1"/>
      <c r="Q24" s="27"/>
      <c r="R24" s="62"/>
      <c r="S24" s="60"/>
      <c r="T24" s="61"/>
      <c r="U24" s="73"/>
      <c r="V24" s="15"/>
      <c r="W24" s="70"/>
    </row>
    <row r="25" spans="2:23" ht="15" customHeight="1" x14ac:dyDescent="0.25">
      <c r="C25" s="1"/>
      <c r="D25" s="2"/>
      <c r="F25" s="23"/>
      <c r="G25" s="72"/>
      <c r="H25" s="15"/>
      <c r="I25" s="73"/>
      <c r="J25" s="9"/>
      <c r="K25" s="48"/>
      <c r="L25" s="48"/>
      <c r="M25" s="48"/>
      <c r="O25" s="1"/>
      <c r="P25" s="2"/>
      <c r="Q25" s="2"/>
      <c r="R25" s="23"/>
      <c r="S25" s="72"/>
      <c r="T25" s="15"/>
      <c r="U25" s="73"/>
      <c r="V25" s="9"/>
      <c r="W25" s="70"/>
    </row>
    <row r="26" spans="2:23" ht="15" customHeight="1" x14ac:dyDescent="0.25">
      <c r="C26" s="1"/>
      <c r="D26" s="2"/>
      <c r="F26" s="23"/>
      <c r="G26" s="72"/>
      <c r="H26" s="15"/>
      <c r="I26" s="18"/>
      <c r="J26" s="18"/>
      <c r="K26" s="48"/>
      <c r="L26" s="48"/>
      <c r="M26" s="48"/>
      <c r="O26" s="1"/>
      <c r="P26" s="2"/>
      <c r="Q26" s="2"/>
      <c r="R26" s="23"/>
      <c r="S26" s="72"/>
      <c r="T26" s="15"/>
      <c r="U26" s="18"/>
      <c r="V26" s="18"/>
      <c r="W26" s="19"/>
    </row>
    <row r="27" spans="2:23" ht="15" customHeight="1" x14ac:dyDescent="0.25">
      <c r="C27" s="1"/>
      <c r="D27" s="2"/>
      <c r="E27" s="163" t="s">
        <v>38</v>
      </c>
      <c r="F27" s="163"/>
      <c r="G27" s="163"/>
      <c r="H27" s="15">
        <f>H24*60%</f>
        <v>85800.000000000015</v>
      </c>
      <c r="K27" s="48"/>
      <c r="L27" s="48"/>
      <c r="M27" s="48"/>
      <c r="P27" s="2"/>
      <c r="Q27" s="163"/>
      <c r="R27" s="163"/>
      <c r="S27" s="163"/>
      <c r="T27" s="15"/>
    </row>
    <row r="28" spans="2:23" ht="15" customHeight="1" x14ac:dyDescent="0.25">
      <c r="C28" s="1"/>
      <c r="D28" s="71"/>
      <c r="E28" s="164" t="s">
        <v>39</v>
      </c>
      <c r="F28" s="164"/>
      <c r="G28" s="164"/>
      <c r="H28" s="39">
        <f>H24*50%</f>
        <v>71500.000000000015</v>
      </c>
      <c r="K28" s="48"/>
      <c r="L28" s="48"/>
      <c r="M28" s="48"/>
      <c r="P28" s="71"/>
      <c r="Q28" s="164"/>
      <c r="R28" s="164"/>
      <c r="S28" s="164"/>
      <c r="T28" s="39"/>
    </row>
    <row r="29" spans="2:23" x14ac:dyDescent="0.25">
      <c r="E29" s="164" t="s">
        <v>40</v>
      </c>
      <c r="F29" s="164"/>
      <c r="G29" s="164"/>
      <c r="H29" s="9">
        <f>D24*5%</f>
        <v>3250.0000000000005</v>
      </c>
      <c r="K29" s="48"/>
      <c r="L29" s="48"/>
      <c r="M29" s="48"/>
      <c r="Q29" s="164"/>
      <c r="R29" s="164"/>
      <c r="S29" s="164"/>
      <c r="T29" s="9"/>
    </row>
    <row r="30" spans="2:23" x14ac:dyDescent="0.25">
      <c r="E30"/>
      <c r="F30" s="3"/>
      <c r="G30" s="3"/>
      <c r="R30" s="23"/>
    </row>
    <row r="31" spans="2:23" ht="15" customHeight="1" x14ac:dyDescent="0.25">
      <c r="C31" s="165" t="s">
        <v>26</v>
      </c>
      <c r="D31" s="166"/>
      <c r="E31" s="167"/>
      <c r="F31" s="46" t="s">
        <v>27</v>
      </c>
      <c r="G31" s="3"/>
      <c r="H31" s="168" t="s">
        <v>41</v>
      </c>
      <c r="I31" s="169"/>
      <c r="J31" s="169"/>
      <c r="K31" s="169"/>
      <c r="L31" s="169"/>
      <c r="M31" s="169"/>
      <c r="N31" s="169"/>
      <c r="O31" s="170"/>
      <c r="R31" s="23"/>
    </row>
    <row r="32" spans="2:23" ht="15" customHeight="1" x14ac:dyDescent="0.25">
      <c r="C32" s="50" t="s">
        <v>9</v>
      </c>
      <c r="D32" s="51"/>
      <c r="E32" s="52"/>
      <c r="F32" s="40">
        <v>20000</v>
      </c>
      <c r="H32" s="46" t="s">
        <v>16</v>
      </c>
      <c r="I32" s="46" t="s">
        <v>17</v>
      </c>
      <c r="J32" s="46" t="s">
        <v>18</v>
      </c>
      <c r="K32" s="46" t="s">
        <v>19</v>
      </c>
      <c r="L32" s="46" t="s">
        <v>20</v>
      </c>
      <c r="M32" s="46" t="s">
        <v>21</v>
      </c>
      <c r="N32" s="46" t="s">
        <v>29</v>
      </c>
      <c r="O32" s="46" t="s">
        <v>30</v>
      </c>
      <c r="R32" s="23"/>
    </row>
    <row r="33" spans="3:20" ht="15.75" x14ac:dyDescent="0.25">
      <c r="C33" s="50" t="s">
        <v>10</v>
      </c>
      <c r="D33" s="51"/>
      <c r="E33" s="52"/>
      <c r="F33" s="42">
        <f>F32*33%</f>
        <v>6600</v>
      </c>
      <c r="G33" s="6"/>
      <c r="H33" s="46">
        <v>2025</v>
      </c>
      <c r="I33" s="4">
        <v>22719</v>
      </c>
      <c r="J33" s="4">
        <v>43338</v>
      </c>
      <c r="K33" s="5" t="s">
        <v>22</v>
      </c>
      <c r="L33" s="77">
        <f>E7</f>
        <v>13541.666666666668</v>
      </c>
      <c r="M33" s="76">
        <v>0.21</v>
      </c>
      <c r="N33" s="75">
        <f>L33*0.21</f>
        <v>2843.75</v>
      </c>
      <c r="O33" s="75">
        <f>L33+N33</f>
        <v>16385.416666666668</v>
      </c>
      <c r="Q33" s="1"/>
      <c r="R33" s="30"/>
      <c r="S33" s="1"/>
      <c r="T33" s="1"/>
    </row>
    <row r="34" spans="3:20" ht="15.75" x14ac:dyDescent="0.25">
      <c r="C34" s="50" t="s">
        <v>11</v>
      </c>
      <c r="D34" s="51"/>
      <c r="E34" s="52"/>
      <c r="F34" s="14">
        <f>F32*6%</f>
        <v>1200</v>
      </c>
      <c r="G34" s="6"/>
      <c r="H34" s="46">
        <v>2026</v>
      </c>
      <c r="I34" s="4">
        <v>22719</v>
      </c>
      <c r="J34" s="4">
        <v>43338</v>
      </c>
      <c r="K34" s="5" t="s">
        <v>22</v>
      </c>
      <c r="L34" s="77">
        <f>E8+E9</f>
        <v>32500.000000000004</v>
      </c>
      <c r="M34" s="76">
        <v>0.21</v>
      </c>
      <c r="N34" s="75">
        <f t="shared" ref="N34:N35" si="6">L34*0.21</f>
        <v>6825.0000000000009</v>
      </c>
      <c r="O34" s="75">
        <f>L34+N34</f>
        <v>39325.000000000007</v>
      </c>
      <c r="Q34" s="2"/>
      <c r="R34" s="31"/>
      <c r="S34" s="31"/>
      <c r="T34" s="31"/>
    </row>
    <row r="35" spans="3:20" ht="15.75" x14ac:dyDescent="0.25">
      <c r="C35" s="55" t="s">
        <v>12</v>
      </c>
      <c r="D35" s="56"/>
      <c r="E35" s="57"/>
      <c r="F35" s="37">
        <f>SUM(F32:F34)</f>
        <v>27800</v>
      </c>
      <c r="G35" s="6"/>
      <c r="H35" s="46">
        <v>2027</v>
      </c>
      <c r="I35" s="4">
        <v>22719</v>
      </c>
      <c r="J35" s="4">
        <v>43338</v>
      </c>
      <c r="K35" s="5" t="s">
        <v>22</v>
      </c>
      <c r="L35" s="67">
        <f>E10</f>
        <v>18958.333333333336</v>
      </c>
      <c r="M35" s="76">
        <v>0.21</v>
      </c>
      <c r="N35" s="75">
        <f t="shared" si="6"/>
        <v>3981.2500000000005</v>
      </c>
      <c r="O35" s="74">
        <f>L35+N35</f>
        <v>22939.583333333336</v>
      </c>
      <c r="Q35" s="2"/>
      <c r="R35" s="31"/>
      <c r="S35" s="31"/>
      <c r="T35" s="31"/>
    </row>
    <row r="36" spans="3:20" ht="15.75" x14ac:dyDescent="0.25">
      <c r="C36" s="50" t="s">
        <v>13</v>
      </c>
      <c r="D36" s="51"/>
      <c r="E36" s="52"/>
      <c r="F36" s="14">
        <f>F32*5%</f>
        <v>1000</v>
      </c>
      <c r="G36" s="6"/>
      <c r="H36" s="47" t="s">
        <v>23</v>
      </c>
      <c r="I36" s="4"/>
      <c r="J36" s="4"/>
      <c r="K36" s="4"/>
      <c r="L36" s="86">
        <f>SUM(L33:L35)</f>
        <v>65000.000000000007</v>
      </c>
      <c r="M36" s="4"/>
      <c r="N36" s="66">
        <f>SUM(N33:N35)</f>
        <v>13650</v>
      </c>
      <c r="O36" s="87">
        <f>SUM(O33:O35)</f>
        <v>78650</v>
      </c>
      <c r="Q36" s="1"/>
      <c r="R36" s="36"/>
      <c r="S36" s="36"/>
      <c r="T36" s="36"/>
    </row>
    <row r="37" spans="3:20" ht="15.75" x14ac:dyDescent="0.25">
      <c r="C37" s="55" t="s">
        <v>15</v>
      </c>
      <c r="D37" s="56"/>
      <c r="E37" s="57"/>
      <c r="F37" s="43">
        <f>F36</f>
        <v>1000</v>
      </c>
      <c r="G37" s="6"/>
      <c r="Q37" s="9"/>
    </row>
    <row r="38" spans="3:20" ht="16.5" thickBot="1" x14ac:dyDescent="0.3">
      <c r="C38" s="55" t="s">
        <v>14</v>
      </c>
      <c r="D38" s="56"/>
      <c r="E38" s="57"/>
      <c r="F38" s="37" t="e">
        <f>#REF!</f>
        <v>#REF!</v>
      </c>
      <c r="G38" s="6"/>
      <c r="Q38" s="9"/>
    </row>
    <row r="39" spans="3:20" ht="16.5" thickBot="1" x14ac:dyDescent="0.3">
      <c r="C39" s="58" t="s">
        <v>24</v>
      </c>
      <c r="D39" s="44"/>
      <c r="E39" s="45"/>
      <c r="F39" s="49">
        <v>32500</v>
      </c>
      <c r="G39" s="7"/>
      <c r="I39" s="9"/>
      <c r="J39" s="38"/>
    </row>
    <row r="40" spans="3:20" x14ac:dyDescent="0.25">
      <c r="C40" s="8" t="s">
        <v>25</v>
      </c>
      <c r="D40" s="8"/>
      <c r="E40" s="8"/>
      <c r="F40" s="8"/>
      <c r="G40" s="3"/>
    </row>
    <row r="41" spans="3:20" ht="18.75" customHeight="1" x14ac:dyDescent="0.25">
      <c r="E41"/>
      <c r="F41" s="3"/>
      <c r="G41" s="3"/>
    </row>
    <row r="42" spans="3:20" x14ac:dyDescent="0.25">
      <c r="E42"/>
      <c r="F42" s="3"/>
      <c r="G42" s="3"/>
    </row>
  </sheetData>
  <mergeCells count="19">
    <mergeCell ref="J7:J10"/>
    <mergeCell ref="E6:F6"/>
    <mergeCell ref="G6:H6"/>
    <mergeCell ref="B7:B10"/>
    <mergeCell ref="F7:F10"/>
    <mergeCell ref="H7:H10"/>
    <mergeCell ref="C31:E31"/>
    <mergeCell ref="H31:O31"/>
    <mergeCell ref="B11:B14"/>
    <mergeCell ref="F11:F14"/>
    <mergeCell ref="H11:H14"/>
    <mergeCell ref="J11:J14"/>
    <mergeCell ref="C17:H17"/>
    <mergeCell ref="E27:G27"/>
    <mergeCell ref="Q27:S27"/>
    <mergeCell ref="E28:G28"/>
    <mergeCell ref="Q28:S28"/>
    <mergeCell ref="E29:G29"/>
    <mergeCell ref="Q29:S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97"/>
  <sheetViews>
    <sheetView tabSelected="1" topLeftCell="A84" zoomScaleNormal="100" workbookViewId="0">
      <selection activeCell="J97" sqref="J97"/>
    </sheetView>
  </sheetViews>
  <sheetFormatPr defaultColWidth="9.140625" defaultRowHeight="12.75" x14ac:dyDescent="0.2"/>
  <cols>
    <col min="1" max="1" width="9.140625" style="90"/>
    <col min="2" max="2" width="35" style="90" customWidth="1"/>
    <col min="3" max="3" width="18.7109375" style="90" customWidth="1"/>
    <col min="4" max="4" width="13.7109375" style="90" customWidth="1"/>
    <col min="5" max="5" width="19.5703125" style="90" customWidth="1"/>
    <col min="6" max="6" width="15.42578125" style="90" customWidth="1"/>
    <col min="7" max="7" width="14.140625" style="90" customWidth="1"/>
    <col min="8" max="8" width="15.140625" style="90" customWidth="1"/>
    <col min="9" max="9" width="15.5703125" style="90" customWidth="1"/>
    <col min="10" max="10" width="18.85546875" style="90" customWidth="1"/>
    <col min="11" max="16384" width="9.140625" style="90"/>
  </cols>
  <sheetData>
    <row r="2" spans="2:10" x14ac:dyDescent="0.2">
      <c r="B2" s="196" t="s">
        <v>110</v>
      </c>
      <c r="C2" s="196"/>
      <c r="D2" s="196"/>
      <c r="E2" s="196"/>
      <c r="F2" s="196"/>
      <c r="G2" s="196"/>
    </row>
    <row r="3" spans="2:10" x14ac:dyDescent="0.2">
      <c r="B3" s="91"/>
      <c r="C3" s="91"/>
      <c r="D3" s="91"/>
      <c r="E3" s="91"/>
      <c r="F3" s="91"/>
      <c r="G3" s="91"/>
    </row>
    <row r="4" spans="2:10" s="144" customFormat="1" ht="18.600000000000001" customHeight="1" thickBot="1" x14ac:dyDescent="0.3">
      <c r="F4" s="197" t="s">
        <v>109</v>
      </c>
      <c r="G4" s="197"/>
    </row>
    <row r="5" spans="2:10" ht="39" thickBot="1" x14ac:dyDescent="0.25">
      <c r="B5" s="99" t="s">
        <v>108</v>
      </c>
      <c r="C5" s="99" t="s">
        <v>45</v>
      </c>
      <c r="D5" s="100" t="s">
        <v>46</v>
      </c>
      <c r="E5" s="101" t="s">
        <v>47</v>
      </c>
      <c r="F5" s="102" t="s">
        <v>111</v>
      </c>
      <c r="G5" s="92" t="s">
        <v>112</v>
      </c>
      <c r="I5" s="103"/>
      <c r="J5" s="103"/>
    </row>
    <row r="6" spans="2:10" x14ac:dyDescent="0.2">
      <c r="B6" s="104" t="s">
        <v>49</v>
      </c>
      <c r="C6" s="105">
        <v>15000</v>
      </c>
      <c r="D6" s="106">
        <v>1</v>
      </c>
      <c r="E6" s="105">
        <f>C6*D6</f>
        <v>15000</v>
      </c>
      <c r="F6" s="148"/>
      <c r="G6" s="149">
        <f>D6*F6</f>
        <v>0</v>
      </c>
      <c r="H6" s="107"/>
      <c r="I6" s="108"/>
      <c r="J6" s="109"/>
    </row>
    <row r="7" spans="2:10" x14ac:dyDescent="0.2">
      <c r="B7" s="104" t="s">
        <v>48</v>
      </c>
      <c r="C7" s="105">
        <v>10000</v>
      </c>
      <c r="D7" s="106">
        <v>2</v>
      </c>
      <c r="E7" s="105">
        <f>C7*D7</f>
        <v>20000</v>
      </c>
      <c r="F7" s="148"/>
      <c r="G7" s="149">
        <f t="shared" ref="G7:G70" si="0">D7*F7</f>
        <v>0</v>
      </c>
      <c r="H7" s="110"/>
      <c r="J7" s="111"/>
    </row>
    <row r="8" spans="2:10" x14ac:dyDescent="0.2">
      <c r="B8" s="104" t="s">
        <v>50</v>
      </c>
      <c r="C8" s="105">
        <v>8000</v>
      </c>
      <c r="D8" s="106">
        <v>2</v>
      </c>
      <c r="E8" s="105">
        <f>C8*D8</f>
        <v>16000</v>
      </c>
      <c r="F8" s="148"/>
      <c r="G8" s="149">
        <f t="shared" si="0"/>
        <v>0</v>
      </c>
      <c r="H8" s="110"/>
      <c r="J8" s="111"/>
    </row>
    <row r="9" spans="2:10" x14ac:dyDescent="0.2">
      <c r="B9" s="112" t="s">
        <v>82</v>
      </c>
      <c r="C9" s="105">
        <v>5000</v>
      </c>
      <c r="D9" s="106">
        <v>1</v>
      </c>
      <c r="E9" s="105">
        <f t="shared" ref="E9:E10" si="1">C9*D9</f>
        <v>5000</v>
      </c>
      <c r="F9" s="148"/>
      <c r="G9" s="149">
        <f t="shared" si="0"/>
        <v>0</v>
      </c>
      <c r="H9" s="110"/>
      <c r="J9" s="111"/>
    </row>
    <row r="10" spans="2:10" x14ac:dyDescent="0.2">
      <c r="B10" s="104" t="s">
        <v>78</v>
      </c>
      <c r="C10" s="105">
        <v>45</v>
      </c>
      <c r="D10" s="106">
        <v>50</v>
      </c>
      <c r="E10" s="105">
        <f t="shared" si="1"/>
        <v>2250</v>
      </c>
      <c r="F10" s="148"/>
      <c r="G10" s="149">
        <f t="shared" si="0"/>
        <v>0</v>
      </c>
      <c r="H10" s="110"/>
      <c r="J10" s="111"/>
    </row>
    <row r="11" spans="2:10" x14ac:dyDescent="0.2">
      <c r="B11" s="113" t="s">
        <v>4</v>
      </c>
      <c r="C11" s="114"/>
      <c r="D11" s="115"/>
      <c r="E11" s="114">
        <f>SUM(E6:E10)</f>
        <v>58250</v>
      </c>
      <c r="F11" s="158"/>
      <c r="G11" s="150">
        <f>SUM(G6:G10)</f>
        <v>0</v>
      </c>
      <c r="H11" s="110"/>
      <c r="J11" s="111"/>
    </row>
    <row r="12" spans="2:10" ht="13.5" thickBot="1" x14ac:dyDescent="0.25">
      <c r="B12" s="116"/>
      <c r="C12" s="117"/>
      <c r="D12" s="118"/>
      <c r="E12" s="154"/>
      <c r="F12" s="155"/>
      <c r="G12" s="156"/>
      <c r="H12" s="157"/>
      <c r="J12" s="111"/>
    </row>
    <row r="13" spans="2:10" ht="14.45" hidden="1" customHeight="1" x14ac:dyDescent="0.2">
      <c r="B13" s="120" t="s">
        <v>81</v>
      </c>
      <c r="C13" s="121"/>
      <c r="D13" s="121"/>
      <c r="E13" s="122"/>
      <c r="F13" s="151"/>
      <c r="G13" s="149">
        <f t="shared" si="0"/>
        <v>0</v>
      </c>
      <c r="H13" s="110"/>
      <c r="J13" s="111"/>
    </row>
    <row r="14" spans="2:10" ht="14.45" hidden="1" customHeight="1" x14ac:dyDescent="0.2">
      <c r="B14" s="123" t="s">
        <v>54</v>
      </c>
      <c r="C14" s="121"/>
      <c r="D14" s="121"/>
      <c r="E14" s="122"/>
      <c r="F14" s="151"/>
      <c r="G14" s="149">
        <f t="shared" si="0"/>
        <v>0</v>
      </c>
      <c r="H14" s="110"/>
      <c r="J14" s="111"/>
    </row>
    <row r="15" spans="2:10" ht="14.45" hidden="1" customHeight="1" x14ac:dyDescent="0.2">
      <c r="B15" s="124" t="s">
        <v>52</v>
      </c>
      <c r="C15" s="121"/>
      <c r="D15" s="121"/>
      <c r="E15" s="122"/>
      <c r="F15" s="151"/>
      <c r="G15" s="149">
        <f t="shared" si="0"/>
        <v>0</v>
      </c>
      <c r="H15" s="110"/>
      <c r="J15" s="111"/>
    </row>
    <row r="16" spans="2:10" ht="23.1" hidden="1" customHeight="1" x14ac:dyDescent="0.2">
      <c r="B16" s="124" t="s">
        <v>84</v>
      </c>
      <c r="C16" s="121"/>
      <c r="D16" s="121"/>
      <c r="E16" s="122"/>
      <c r="F16" s="151"/>
      <c r="G16" s="149">
        <f t="shared" si="0"/>
        <v>0</v>
      </c>
      <c r="H16" s="110"/>
      <c r="J16" s="111"/>
    </row>
    <row r="17" spans="2:10" ht="14.45" hidden="1" customHeight="1" x14ac:dyDescent="0.2">
      <c r="B17" s="124" t="s">
        <v>83</v>
      </c>
      <c r="C17" s="121"/>
      <c r="D17" s="121"/>
      <c r="E17" s="122"/>
      <c r="F17" s="151"/>
      <c r="G17" s="149">
        <f t="shared" si="0"/>
        <v>0</v>
      </c>
      <c r="H17" s="110"/>
      <c r="J17" s="111"/>
    </row>
    <row r="18" spans="2:10" ht="14.45" hidden="1" customHeight="1" x14ac:dyDescent="0.2">
      <c r="B18" s="124" t="s">
        <v>53</v>
      </c>
      <c r="C18" s="125"/>
      <c r="D18" s="125"/>
      <c r="E18" s="126"/>
      <c r="F18" s="151"/>
      <c r="G18" s="149">
        <f t="shared" si="0"/>
        <v>0</v>
      </c>
      <c r="H18" s="110"/>
      <c r="J18" s="111"/>
    </row>
    <row r="19" spans="2:10" ht="14.45" hidden="1" customHeight="1" x14ac:dyDescent="0.2">
      <c r="B19" s="124" t="s">
        <v>79</v>
      </c>
      <c r="C19" s="125"/>
      <c r="D19" s="125"/>
      <c r="E19" s="126"/>
      <c r="F19" s="151"/>
      <c r="G19" s="149">
        <f t="shared" si="0"/>
        <v>0</v>
      </c>
      <c r="H19" s="110"/>
      <c r="J19" s="111"/>
    </row>
    <row r="20" spans="2:10" ht="39" thickBot="1" x14ac:dyDescent="0.25">
      <c r="B20" s="99" t="s">
        <v>107</v>
      </c>
      <c r="C20" s="99" t="s">
        <v>45</v>
      </c>
      <c r="D20" s="100" t="s">
        <v>46</v>
      </c>
      <c r="E20" s="101" t="s">
        <v>47</v>
      </c>
      <c r="F20" s="102" t="s">
        <v>111</v>
      </c>
      <c r="G20" s="92" t="s">
        <v>112</v>
      </c>
      <c r="H20" s="110"/>
      <c r="J20" s="111"/>
    </row>
    <row r="21" spans="2:10" x14ac:dyDescent="0.2">
      <c r="B21" s="104" t="s">
        <v>49</v>
      </c>
      <c r="C21" s="105">
        <v>45000</v>
      </c>
      <c r="D21" s="106">
        <v>1</v>
      </c>
      <c r="E21" s="105">
        <f>C21*D21</f>
        <v>45000</v>
      </c>
      <c r="F21" s="148"/>
      <c r="G21" s="149">
        <f t="shared" si="0"/>
        <v>0</v>
      </c>
      <c r="H21" s="125"/>
      <c r="I21" s="125"/>
      <c r="J21" s="125"/>
    </row>
    <row r="22" spans="2:10" x14ac:dyDescent="0.2">
      <c r="B22" s="104" t="s">
        <v>48</v>
      </c>
      <c r="C22" s="105">
        <v>30000</v>
      </c>
      <c r="D22" s="106">
        <v>2</v>
      </c>
      <c r="E22" s="105">
        <f>C22*D22</f>
        <v>60000</v>
      </c>
      <c r="F22" s="148"/>
      <c r="G22" s="149">
        <f t="shared" si="0"/>
        <v>0</v>
      </c>
      <c r="H22" s="127"/>
      <c r="J22" s="127"/>
    </row>
    <row r="23" spans="2:10" x14ac:dyDescent="0.2">
      <c r="B23" s="104" t="s">
        <v>50</v>
      </c>
      <c r="C23" s="105">
        <v>15000</v>
      </c>
      <c r="D23" s="106">
        <v>2</v>
      </c>
      <c r="E23" s="105">
        <f>C23*D23</f>
        <v>30000</v>
      </c>
      <c r="F23" s="148"/>
      <c r="G23" s="149">
        <f t="shared" si="0"/>
        <v>0</v>
      </c>
      <c r="H23" s="93"/>
      <c r="J23" s="93"/>
    </row>
    <row r="24" spans="2:10" x14ac:dyDescent="0.2">
      <c r="B24" s="104" t="s">
        <v>78</v>
      </c>
      <c r="C24" s="105">
        <v>45</v>
      </c>
      <c r="D24" s="106">
        <v>50</v>
      </c>
      <c r="E24" s="105">
        <f>C24*D24</f>
        <v>2250</v>
      </c>
      <c r="F24" s="148"/>
      <c r="G24" s="149">
        <f t="shared" si="0"/>
        <v>0</v>
      </c>
      <c r="H24" s="93"/>
      <c r="J24" s="93"/>
    </row>
    <row r="25" spans="2:10" x14ac:dyDescent="0.2">
      <c r="B25" s="113" t="s">
        <v>4</v>
      </c>
      <c r="C25" s="114"/>
      <c r="D25" s="115"/>
      <c r="E25" s="114">
        <f>SUM(E21:E24)</f>
        <v>137250</v>
      </c>
      <c r="F25" s="159"/>
      <c r="G25" s="150">
        <f>SUM(G21:G24)</f>
        <v>0</v>
      </c>
      <c r="H25" s="93"/>
      <c r="J25" s="93"/>
    </row>
    <row r="26" spans="2:10" ht="13.5" thickBot="1" x14ac:dyDescent="0.25">
      <c r="E26" s="160"/>
      <c r="F26" s="161"/>
      <c r="G26" s="156"/>
      <c r="H26" s="162"/>
    </row>
    <row r="27" spans="2:10" ht="14.45" hidden="1" customHeight="1" x14ac:dyDescent="0.2">
      <c r="B27" s="123" t="s">
        <v>51</v>
      </c>
      <c r="C27" s="129"/>
      <c r="E27" s="128"/>
      <c r="F27" s="152"/>
      <c r="G27" s="149">
        <f t="shared" si="0"/>
        <v>0</v>
      </c>
    </row>
    <row r="28" spans="2:10" ht="14.45" hidden="1" customHeight="1" x14ac:dyDescent="0.2">
      <c r="B28" s="124" t="s">
        <v>58</v>
      </c>
      <c r="C28" s="130"/>
      <c r="D28" s="130"/>
      <c r="E28" s="131"/>
      <c r="F28" s="153"/>
      <c r="G28" s="149">
        <f t="shared" si="0"/>
        <v>0</v>
      </c>
      <c r="H28" s="130"/>
      <c r="I28" s="130"/>
      <c r="J28" s="130"/>
    </row>
    <row r="29" spans="2:10" ht="14.45" hidden="1" customHeight="1" x14ac:dyDescent="0.2">
      <c r="B29" s="124" t="s">
        <v>55</v>
      </c>
      <c r="E29" s="128"/>
      <c r="F29" s="152"/>
      <c r="G29" s="149">
        <f t="shared" si="0"/>
        <v>0</v>
      </c>
      <c r="J29" s="94"/>
    </row>
    <row r="30" spans="2:10" ht="14.45" hidden="1" customHeight="1" x14ac:dyDescent="0.2">
      <c r="B30" s="124" t="s">
        <v>56</v>
      </c>
      <c r="E30" s="128"/>
      <c r="F30" s="152"/>
      <c r="G30" s="149">
        <f t="shared" si="0"/>
        <v>0</v>
      </c>
    </row>
    <row r="31" spans="2:10" ht="34.5" hidden="1" customHeight="1" x14ac:dyDescent="0.2">
      <c r="B31" s="124" t="s">
        <v>80</v>
      </c>
      <c r="E31" s="128"/>
      <c r="F31" s="152"/>
      <c r="G31" s="149">
        <f t="shared" si="0"/>
        <v>0</v>
      </c>
    </row>
    <row r="32" spans="2:10" ht="39" thickBot="1" x14ac:dyDescent="0.25">
      <c r="B32" s="99" t="s">
        <v>92</v>
      </c>
      <c r="C32" s="99" t="s">
        <v>45</v>
      </c>
      <c r="D32" s="100" t="s">
        <v>46</v>
      </c>
      <c r="E32" s="101" t="s">
        <v>47</v>
      </c>
      <c r="F32" s="102" t="s">
        <v>111</v>
      </c>
      <c r="G32" s="92" t="s">
        <v>112</v>
      </c>
    </row>
    <row r="33" spans="2:7" x14ac:dyDescent="0.2">
      <c r="B33" s="104" t="s">
        <v>49</v>
      </c>
      <c r="C33" s="105">
        <v>3000</v>
      </c>
      <c r="D33" s="106">
        <v>1</v>
      </c>
      <c r="E33" s="105">
        <f>C33*D33</f>
        <v>3000</v>
      </c>
      <c r="F33" s="148"/>
      <c r="G33" s="149">
        <f t="shared" si="0"/>
        <v>0</v>
      </c>
    </row>
    <row r="34" spans="2:7" x14ac:dyDescent="0.2">
      <c r="B34" s="104" t="s">
        <v>48</v>
      </c>
      <c r="C34" s="105">
        <v>2000</v>
      </c>
      <c r="D34" s="106">
        <v>2</v>
      </c>
      <c r="E34" s="105">
        <f>C34*D34</f>
        <v>4000</v>
      </c>
      <c r="F34" s="148"/>
      <c r="G34" s="149">
        <f t="shared" si="0"/>
        <v>0</v>
      </c>
    </row>
    <row r="35" spans="2:7" x14ac:dyDescent="0.2">
      <c r="B35" s="104" t="s">
        <v>50</v>
      </c>
      <c r="C35" s="105">
        <v>1000</v>
      </c>
      <c r="D35" s="106">
        <v>2</v>
      </c>
      <c r="E35" s="105">
        <f>C35*D35</f>
        <v>2000</v>
      </c>
      <c r="F35" s="148"/>
      <c r="G35" s="149">
        <f t="shared" si="0"/>
        <v>0</v>
      </c>
    </row>
    <row r="36" spans="2:7" x14ac:dyDescent="0.2">
      <c r="B36" s="113" t="s">
        <v>4</v>
      </c>
      <c r="C36" s="114"/>
      <c r="D36" s="115"/>
      <c r="E36" s="114">
        <f>SUM(E33:E35)</f>
        <v>9000</v>
      </c>
      <c r="F36" s="159"/>
      <c r="G36" s="150">
        <f>SUM(G33:G35)</f>
        <v>0</v>
      </c>
    </row>
    <row r="37" spans="2:7" ht="13.5" thickBot="1" x14ac:dyDescent="0.25">
      <c r="B37" s="116"/>
      <c r="C37" s="117"/>
      <c r="D37" s="118"/>
      <c r="E37" s="119"/>
      <c r="F37" s="161"/>
      <c r="G37" s="156"/>
    </row>
    <row r="38" spans="2:7" ht="39" thickBot="1" x14ac:dyDescent="0.25">
      <c r="B38" s="99" t="s">
        <v>93</v>
      </c>
      <c r="C38" s="99" t="s">
        <v>45</v>
      </c>
      <c r="D38" s="100" t="s">
        <v>46</v>
      </c>
      <c r="E38" s="101" t="s">
        <v>47</v>
      </c>
      <c r="F38" s="102" t="s">
        <v>111</v>
      </c>
      <c r="G38" s="92" t="s">
        <v>112</v>
      </c>
    </row>
    <row r="39" spans="2:7" x14ac:dyDescent="0.2">
      <c r="B39" s="104" t="s">
        <v>85</v>
      </c>
      <c r="C39" s="105">
        <v>700</v>
      </c>
      <c r="D39" s="106">
        <v>1</v>
      </c>
      <c r="E39" s="105">
        <f>C39*D39</f>
        <v>700</v>
      </c>
      <c r="F39" s="148"/>
      <c r="G39" s="149">
        <f t="shared" si="0"/>
        <v>0</v>
      </c>
    </row>
    <row r="40" spans="2:7" x14ac:dyDescent="0.2">
      <c r="B40" s="104" t="s">
        <v>86</v>
      </c>
      <c r="C40" s="105">
        <v>400</v>
      </c>
      <c r="D40" s="106">
        <v>2</v>
      </c>
      <c r="E40" s="105">
        <f>C40*D40</f>
        <v>800</v>
      </c>
      <c r="F40" s="148"/>
      <c r="G40" s="149">
        <f t="shared" si="0"/>
        <v>0</v>
      </c>
    </row>
    <row r="41" spans="2:7" x14ac:dyDescent="0.2">
      <c r="B41" s="104" t="s">
        <v>87</v>
      </c>
      <c r="C41" s="105">
        <v>200</v>
      </c>
      <c r="D41" s="106">
        <v>2</v>
      </c>
      <c r="E41" s="105">
        <f>C41*D41</f>
        <v>400</v>
      </c>
      <c r="F41" s="148"/>
      <c r="G41" s="149">
        <f t="shared" si="0"/>
        <v>0</v>
      </c>
    </row>
    <row r="42" spans="2:7" x14ac:dyDescent="0.2">
      <c r="B42" s="113" t="s">
        <v>4</v>
      </c>
      <c r="C42" s="114"/>
      <c r="D42" s="115"/>
      <c r="E42" s="114">
        <f>SUM(E39:E41)</f>
        <v>1900</v>
      </c>
      <c r="F42" s="159"/>
      <c r="G42" s="150">
        <f>SUM(G39:G41)</f>
        <v>0</v>
      </c>
    </row>
    <row r="43" spans="2:7" ht="13.5" thickBot="1" x14ac:dyDescent="0.25">
      <c r="B43" s="116"/>
      <c r="C43" s="117"/>
      <c r="D43" s="118"/>
      <c r="E43" s="119"/>
      <c r="F43" s="161"/>
      <c r="G43" s="156"/>
    </row>
    <row r="44" spans="2:7" ht="39" thickBot="1" x14ac:dyDescent="0.25">
      <c r="B44" s="99" t="s">
        <v>98</v>
      </c>
      <c r="C44" s="99" t="s">
        <v>45</v>
      </c>
      <c r="D44" s="100" t="s">
        <v>46</v>
      </c>
      <c r="E44" s="101" t="s">
        <v>47</v>
      </c>
      <c r="F44" s="102" t="s">
        <v>111</v>
      </c>
      <c r="G44" s="92" t="s">
        <v>112</v>
      </c>
    </row>
    <row r="45" spans="2:7" x14ac:dyDescent="0.2">
      <c r="B45" s="104" t="s">
        <v>89</v>
      </c>
      <c r="C45" s="105">
        <v>1000</v>
      </c>
      <c r="D45" s="106">
        <v>8</v>
      </c>
      <c r="E45" s="105">
        <f>C45*D45</f>
        <v>8000</v>
      </c>
      <c r="F45" s="148"/>
      <c r="G45" s="149">
        <f t="shared" si="0"/>
        <v>0</v>
      </c>
    </row>
    <row r="46" spans="2:7" x14ac:dyDescent="0.2">
      <c r="B46" s="104" t="s">
        <v>90</v>
      </c>
      <c r="C46" s="105">
        <v>600</v>
      </c>
      <c r="D46" s="106">
        <v>10</v>
      </c>
      <c r="E46" s="105">
        <f>C46*D46</f>
        <v>6000</v>
      </c>
      <c r="F46" s="148"/>
      <c r="G46" s="149">
        <f t="shared" si="0"/>
        <v>0</v>
      </c>
    </row>
    <row r="47" spans="2:7" x14ac:dyDescent="0.2">
      <c r="B47" s="104" t="s">
        <v>91</v>
      </c>
      <c r="C47" s="105">
        <v>250</v>
      </c>
      <c r="D47" s="106">
        <v>12</v>
      </c>
      <c r="E47" s="105">
        <f>C47*D47</f>
        <v>3000</v>
      </c>
      <c r="F47" s="148"/>
      <c r="G47" s="149">
        <f t="shared" si="0"/>
        <v>0</v>
      </c>
    </row>
    <row r="48" spans="2:7" x14ac:dyDescent="0.2">
      <c r="B48" s="113" t="s">
        <v>4</v>
      </c>
      <c r="C48" s="114"/>
      <c r="D48" s="115"/>
      <c r="E48" s="114">
        <f>SUM(E45:E47)</f>
        <v>17000</v>
      </c>
      <c r="F48" s="159"/>
      <c r="G48" s="150">
        <f>SUM(G45:G47)</f>
        <v>0</v>
      </c>
    </row>
    <row r="49" spans="2:7" ht="13.5" thickBot="1" x14ac:dyDescent="0.25">
      <c r="E49" s="128"/>
      <c r="F49" s="161"/>
      <c r="G49" s="156"/>
    </row>
    <row r="50" spans="2:7" ht="39" thickBot="1" x14ac:dyDescent="0.25">
      <c r="B50" s="99" t="s">
        <v>106</v>
      </c>
      <c r="C50" s="99" t="s">
        <v>45</v>
      </c>
      <c r="D50" s="100" t="s">
        <v>46</v>
      </c>
      <c r="E50" s="101" t="s">
        <v>47</v>
      </c>
      <c r="F50" s="102" t="s">
        <v>111</v>
      </c>
      <c r="G50" s="92" t="s">
        <v>112</v>
      </c>
    </row>
    <row r="51" spans="2:7" ht="25.5" x14ac:dyDescent="0.2">
      <c r="B51" s="104" t="s">
        <v>103</v>
      </c>
      <c r="C51" s="105">
        <v>3000</v>
      </c>
      <c r="D51" s="106">
        <v>1</v>
      </c>
      <c r="E51" s="105">
        <f>C51*D51</f>
        <v>3000</v>
      </c>
      <c r="F51" s="148"/>
      <c r="G51" s="149">
        <f t="shared" si="0"/>
        <v>0</v>
      </c>
    </row>
    <row r="52" spans="2:7" ht="25.5" x14ac:dyDescent="0.2">
      <c r="B52" s="104" t="s">
        <v>104</v>
      </c>
      <c r="C52" s="105">
        <v>1500</v>
      </c>
      <c r="D52" s="106">
        <v>2</v>
      </c>
      <c r="E52" s="105">
        <f>C52*D52</f>
        <v>3000</v>
      </c>
      <c r="F52" s="148"/>
      <c r="G52" s="149">
        <f t="shared" si="0"/>
        <v>0</v>
      </c>
    </row>
    <row r="53" spans="2:7" ht="25.5" x14ac:dyDescent="0.2">
      <c r="B53" s="104" t="s">
        <v>105</v>
      </c>
      <c r="C53" s="105">
        <v>800</v>
      </c>
      <c r="D53" s="106">
        <v>2</v>
      </c>
      <c r="E53" s="105">
        <f>C53*D53</f>
        <v>1600</v>
      </c>
      <c r="F53" s="148"/>
      <c r="G53" s="149">
        <f t="shared" si="0"/>
        <v>0</v>
      </c>
    </row>
    <row r="54" spans="2:7" x14ac:dyDescent="0.2">
      <c r="B54" s="113" t="s">
        <v>4</v>
      </c>
      <c r="C54" s="114"/>
      <c r="D54" s="115"/>
      <c r="E54" s="114">
        <f>SUM(E51:E53)</f>
        <v>7600</v>
      </c>
      <c r="F54" s="159"/>
      <c r="G54" s="150">
        <f>SUM(G51:G53)</f>
        <v>0</v>
      </c>
    </row>
    <row r="55" spans="2:7" ht="13.5" thickBot="1" x14ac:dyDescent="0.25">
      <c r="E55" s="128"/>
      <c r="F55" s="161"/>
      <c r="G55" s="156"/>
    </row>
    <row r="56" spans="2:7" ht="14.25" hidden="1" customHeight="1" x14ac:dyDescent="0.2">
      <c r="B56" s="132" t="s">
        <v>57</v>
      </c>
      <c r="E56" s="128"/>
      <c r="F56" s="152"/>
      <c r="G56" s="149">
        <f t="shared" si="0"/>
        <v>0</v>
      </c>
    </row>
    <row r="57" spans="2:7" ht="14.45" hidden="1" customHeight="1" x14ac:dyDescent="0.2">
      <c r="E57" s="128"/>
      <c r="F57" s="152"/>
      <c r="G57" s="149">
        <f t="shared" si="0"/>
        <v>0</v>
      </c>
    </row>
    <row r="58" spans="2:7" ht="39" thickBot="1" x14ac:dyDescent="0.25">
      <c r="B58" s="99" t="s">
        <v>100</v>
      </c>
      <c r="C58" s="99" t="s">
        <v>45</v>
      </c>
      <c r="D58" s="100" t="s">
        <v>46</v>
      </c>
      <c r="E58" s="101" t="s">
        <v>47</v>
      </c>
      <c r="F58" s="102" t="s">
        <v>111</v>
      </c>
      <c r="G58" s="92" t="s">
        <v>112</v>
      </c>
    </row>
    <row r="59" spans="2:7" x14ac:dyDescent="0.2">
      <c r="B59" s="104" t="s">
        <v>77</v>
      </c>
      <c r="C59" s="105">
        <v>21</v>
      </c>
      <c r="D59" s="106">
        <v>500</v>
      </c>
      <c r="E59" s="105">
        <f>C59*D59</f>
        <v>10500</v>
      </c>
      <c r="F59" s="148"/>
      <c r="G59" s="149">
        <f t="shared" si="0"/>
        <v>0</v>
      </c>
    </row>
    <row r="60" spans="2:7" ht="25.5" x14ac:dyDescent="0.2">
      <c r="B60" s="104" t="s">
        <v>66</v>
      </c>
      <c r="C60" s="105">
        <v>450</v>
      </c>
      <c r="D60" s="106">
        <v>4</v>
      </c>
      <c r="E60" s="105">
        <f t="shared" ref="E60:E62" si="2">C60*D60</f>
        <v>1800</v>
      </c>
      <c r="F60" s="148"/>
      <c r="G60" s="149">
        <f t="shared" si="0"/>
        <v>0</v>
      </c>
    </row>
    <row r="61" spans="2:7" ht="25.5" x14ac:dyDescent="0.2">
      <c r="B61" s="104" t="s">
        <v>67</v>
      </c>
      <c r="C61" s="105">
        <v>150</v>
      </c>
      <c r="D61" s="106">
        <v>2</v>
      </c>
      <c r="E61" s="105">
        <f t="shared" si="2"/>
        <v>300</v>
      </c>
      <c r="F61" s="148"/>
      <c r="G61" s="149">
        <f t="shared" si="0"/>
        <v>0</v>
      </c>
    </row>
    <row r="62" spans="2:7" ht="25.5" x14ac:dyDescent="0.2">
      <c r="B62" s="104" t="s">
        <v>68</v>
      </c>
      <c r="C62" s="105">
        <v>50</v>
      </c>
      <c r="D62" s="106">
        <v>4</v>
      </c>
      <c r="E62" s="105">
        <f t="shared" si="2"/>
        <v>200</v>
      </c>
      <c r="F62" s="148"/>
      <c r="G62" s="149">
        <f t="shared" si="0"/>
        <v>0</v>
      </c>
    </row>
    <row r="63" spans="2:7" s="135" customFormat="1" x14ac:dyDescent="0.2">
      <c r="B63" s="133" t="s">
        <v>23</v>
      </c>
      <c r="C63" s="133"/>
      <c r="D63" s="133"/>
      <c r="E63" s="134">
        <f>SUM(E59:E62)</f>
        <v>12800</v>
      </c>
      <c r="F63" s="159"/>
      <c r="G63" s="150">
        <f>SUM(G59:G62)</f>
        <v>0</v>
      </c>
    </row>
    <row r="64" spans="2:7" s="135" customFormat="1" ht="13.5" thickBot="1" x14ac:dyDescent="0.25">
      <c r="E64" s="136"/>
      <c r="F64" s="161"/>
      <c r="G64" s="156"/>
    </row>
    <row r="65" spans="2:7" ht="39" thickBot="1" x14ac:dyDescent="0.25">
      <c r="B65" s="99" t="s">
        <v>99</v>
      </c>
      <c r="C65" s="99" t="s">
        <v>45</v>
      </c>
      <c r="D65" s="100" t="s">
        <v>46</v>
      </c>
      <c r="E65" s="101" t="s">
        <v>47</v>
      </c>
      <c r="F65" s="102" t="s">
        <v>111</v>
      </c>
      <c r="G65" s="92" t="s">
        <v>112</v>
      </c>
    </row>
    <row r="66" spans="2:7" ht="25.5" x14ac:dyDescent="0.2">
      <c r="B66" s="104" t="s">
        <v>113</v>
      </c>
      <c r="C66" s="105">
        <v>1</v>
      </c>
      <c r="D66" s="106">
        <v>200</v>
      </c>
      <c r="E66" s="105">
        <f>C66*D66</f>
        <v>200</v>
      </c>
      <c r="F66" s="148"/>
      <c r="G66" s="149">
        <f t="shared" si="0"/>
        <v>0</v>
      </c>
    </row>
    <row r="67" spans="2:7" x14ac:dyDescent="0.2">
      <c r="B67" s="104" t="s">
        <v>60</v>
      </c>
      <c r="C67" s="105">
        <v>21</v>
      </c>
      <c r="D67" s="106">
        <v>200</v>
      </c>
      <c r="E67" s="105">
        <f>C67*D67</f>
        <v>4200</v>
      </c>
      <c r="F67" s="148"/>
      <c r="G67" s="149">
        <f t="shared" si="0"/>
        <v>0</v>
      </c>
    </row>
    <row r="68" spans="2:7" x14ac:dyDescent="0.2">
      <c r="B68" s="104" t="s">
        <v>61</v>
      </c>
      <c r="C68" s="105">
        <v>31</v>
      </c>
      <c r="D68" s="106">
        <v>200</v>
      </c>
      <c r="E68" s="105">
        <f t="shared" ref="E68:E73" si="3">C68*D68</f>
        <v>6200</v>
      </c>
      <c r="F68" s="148"/>
      <c r="G68" s="149">
        <f t="shared" si="0"/>
        <v>0</v>
      </c>
    </row>
    <row r="69" spans="2:7" ht="25.5" x14ac:dyDescent="0.2">
      <c r="B69" s="104" t="s">
        <v>94</v>
      </c>
      <c r="C69" s="105">
        <v>18</v>
      </c>
      <c r="D69" s="106">
        <v>200</v>
      </c>
      <c r="E69" s="105">
        <f t="shared" si="3"/>
        <v>3600</v>
      </c>
      <c r="F69" s="148"/>
      <c r="G69" s="149">
        <f t="shared" si="0"/>
        <v>0</v>
      </c>
    </row>
    <row r="70" spans="2:7" ht="25.5" x14ac:dyDescent="0.2">
      <c r="B70" s="104" t="s">
        <v>95</v>
      </c>
      <c r="C70" s="105">
        <v>30</v>
      </c>
      <c r="D70" s="106">
        <v>200</v>
      </c>
      <c r="E70" s="105">
        <f t="shared" si="3"/>
        <v>6000</v>
      </c>
      <c r="F70" s="148"/>
      <c r="G70" s="149">
        <f t="shared" si="0"/>
        <v>0</v>
      </c>
    </row>
    <row r="71" spans="2:7" ht="25.5" x14ac:dyDescent="0.2">
      <c r="B71" s="104" t="s">
        <v>96</v>
      </c>
      <c r="C71" s="105">
        <v>50</v>
      </c>
      <c r="D71" s="106">
        <v>80</v>
      </c>
      <c r="E71" s="105">
        <f t="shared" si="3"/>
        <v>4000</v>
      </c>
      <c r="F71" s="148"/>
      <c r="G71" s="149">
        <f t="shared" ref="G71:G88" si="4">D71*F71</f>
        <v>0</v>
      </c>
    </row>
    <row r="72" spans="2:7" ht="25.5" x14ac:dyDescent="0.2">
      <c r="B72" s="104" t="s">
        <v>97</v>
      </c>
      <c r="C72" s="105">
        <v>100</v>
      </c>
      <c r="D72" s="106">
        <v>80</v>
      </c>
      <c r="E72" s="105">
        <f>C72*D72</f>
        <v>8000</v>
      </c>
      <c r="F72" s="148"/>
      <c r="G72" s="149">
        <f t="shared" si="4"/>
        <v>0</v>
      </c>
    </row>
    <row r="73" spans="2:7" ht="25.5" x14ac:dyDescent="0.2">
      <c r="B73" s="104" t="s">
        <v>62</v>
      </c>
      <c r="C73" s="105">
        <v>26</v>
      </c>
      <c r="D73" s="106">
        <v>50</v>
      </c>
      <c r="E73" s="105">
        <f t="shared" si="3"/>
        <v>1300</v>
      </c>
      <c r="F73" s="148"/>
      <c r="G73" s="149">
        <f t="shared" si="4"/>
        <v>0</v>
      </c>
    </row>
    <row r="74" spans="2:7" x14ac:dyDescent="0.2">
      <c r="B74" s="133" t="s">
        <v>23</v>
      </c>
      <c r="C74" s="133"/>
      <c r="D74" s="133"/>
      <c r="E74" s="134">
        <f>SUM(E66:E73)</f>
        <v>33500</v>
      </c>
      <c r="F74" s="159"/>
      <c r="G74" s="150">
        <f>SUM(G66:G73)</f>
        <v>0</v>
      </c>
    </row>
    <row r="75" spans="2:7" ht="13.5" thickBot="1" x14ac:dyDescent="0.25">
      <c r="E75" s="128"/>
      <c r="F75" s="161"/>
      <c r="G75" s="156"/>
    </row>
    <row r="76" spans="2:7" ht="39" thickBot="1" x14ac:dyDescent="0.25">
      <c r="B76" s="99" t="s">
        <v>101</v>
      </c>
      <c r="C76" s="99" t="s">
        <v>45</v>
      </c>
      <c r="D76" s="100" t="s">
        <v>46</v>
      </c>
      <c r="E76" s="101" t="s">
        <v>47</v>
      </c>
      <c r="F76" s="102" t="s">
        <v>111</v>
      </c>
      <c r="G76" s="92" t="s">
        <v>112</v>
      </c>
    </row>
    <row r="77" spans="2:7" ht="25.5" x14ac:dyDescent="0.2">
      <c r="B77" s="137" t="s">
        <v>72</v>
      </c>
      <c r="C77" s="105">
        <v>350</v>
      </c>
      <c r="D77" s="106">
        <v>5</v>
      </c>
      <c r="E77" s="105">
        <f>C77*D77</f>
        <v>1750</v>
      </c>
      <c r="F77" s="148"/>
      <c r="G77" s="149">
        <f t="shared" si="4"/>
        <v>0</v>
      </c>
    </row>
    <row r="78" spans="2:7" ht="25.5" x14ac:dyDescent="0.2">
      <c r="B78" s="137" t="s">
        <v>71</v>
      </c>
      <c r="C78" s="105">
        <v>250</v>
      </c>
      <c r="D78" s="106">
        <v>5</v>
      </c>
      <c r="E78" s="105">
        <f t="shared" ref="E78:E82" si="5">C78*D78</f>
        <v>1250</v>
      </c>
      <c r="F78" s="148"/>
      <c r="G78" s="149">
        <f t="shared" si="4"/>
        <v>0</v>
      </c>
    </row>
    <row r="79" spans="2:7" ht="25.5" x14ac:dyDescent="0.2">
      <c r="B79" s="137" t="s">
        <v>70</v>
      </c>
      <c r="C79" s="105">
        <v>100</v>
      </c>
      <c r="D79" s="106">
        <v>4</v>
      </c>
      <c r="E79" s="105">
        <f t="shared" si="5"/>
        <v>400</v>
      </c>
      <c r="F79" s="148"/>
      <c r="G79" s="149">
        <f t="shared" si="4"/>
        <v>0</v>
      </c>
    </row>
    <row r="80" spans="2:7" ht="25.5" x14ac:dyDescent="0.2">
      <c r="B80" s="137" t="s">
        <v>88</v>
      </c>
      <c r="C80" s="105">
        <v>150</v>
      </c>
      <c r="D80" s="106">
        <v>4</v>
      </c>
      <c r="E80" s="105">
        <f t="shared" si="5"/>
        <v>600</v>
      </c>
      <c r="F80" s="148"/>
      <c r="G80" s="149">
        <f t="shared" si="4"/>
        <v>0</v>
      </c>
    </row>
    <row r="81" spans="2:7" x14ac:dyDescent="0.2">
      <c r="B81" s="137" t="s">
        <v>65</v>
      </c>
      <c r="C81" s="105">
        <v>10</v>
      </c>
      <c r="D81" s="106">
        <v>40</v>
      </c>
      <c r="E81" s="105">
        <f t="shared" si="5"/>
        <v>400</v>
      </c>
      <c r="F81" s="148"/>
      <c r="G81" s="149">
        <f t="shared" si="4"/>
        <v>0</v>
      </c>
    </row>
    <row r="82" spans="2:7" x14ac:dyDescent="0.2">
      <c r="B82" s="137" t="s">
        <v>69</v>
      </c>
      <c r="C82" s="105">
        <v>60</v>
      </c>
      <c r="D82" s="106">
        <v>5</v>
      </c>
      <c r="E82" s="105">
        <f t="shared" si="5"/>
        <v>300</v>
      </c>
      <c r="F82" s="148"/>
      <c r="G82" s="149">
        <f t="shared" si="4"/>
        <v>0</v>
      </c>
    </row>
    <row r="83" spans="2:7" s="135" customFormat="1" x14ac:dyDescent="0.2">
      <c r="B83" s="133" t="s">
        <v>23</v>
      </c>
      <c r="C83" s="133"/>
      <c r="D83" s="133"/>
      <c r="E83" s="134">
        <f>SUM(E77:E82)</f>
        <v>4700</v>
      </c>
      <c r="F83" s="159"/>
      <c r="G83" s="150">
        <f>SUM(G77:G82)</f>
        <v>0</v>
      </c>
    </row>
    <row r="84" spans="2:7" ht="13.5" thickBot="1" x14ac:dyDescent="0.25">
      <c r="E84" s="128"/>
      <c r="F84" s="161"/>
      <c r="G84" s="156"/>
    </row>
    <row r="85" spans="2:7" ht="39" thickBot="1" x14ac:dyDescent="0.25">
      <c r="B85" s="99" t="s">
        <v>102</v>
      </c>
      <c r="C85" s="99" t="s">
        <v>45</v>
      </c>
      <c r="D85" s="100" t="s">
        <v>46</v>
      </c>
      <c r="E85" s="101" t="s">
        <v>47</v>
      </c>
      <c r="F85" s="102" t="s">
        <v>111</v>
      </c>
      <c r="G85" s="92" t="s">
        <v>112</v>
      </c>
    </row>
    <row r="86" spans="2:7" x14ac:dyDescent="0.2">
      <c r="B86" s="104" t="s">
        <v>59</v>
      </c>
      <c r="C86" s="105">
        <v>3000</v>
      </c>
      <c r="D86" s="106">
        <v>1</v>
      </c>
      <c r="E86" s="105">
        <f>C86*D86</f>
        <v>3000</v>
      </c>
      <c r="F86" s="148"/>
      <c r="G86" s="149">
        <f t="shared" si="4"/>
        <v>0</v>
      </c>
    </row>
    <row r="87" spans="2:7" x14ac:dyDescent="0.2">
      <c r="B87" s="104" t="s">
        <v>63</v>
      </c>
      <c r="C87" s="105">
        <v>2000</v>
      </c>
      <c r="D87" s="106">
        <v>2</v>
      </c>
      <c r="E87" s="105">
        <f t="shared" ref="E87:E88" si="6">C87*D87</f>
        <v>4000</v>
      </c>
      <c r="F87" s="148"/>
      <c r="G87" s="149">
        <f t="shared" si="4"/>
        <v>0</v>
      </c>
    </row>
    <row r="88" spans="2:7" x14ac:dyDescent="0.2">
      <c r="B88" s="104" t="s">
        <v>64</v>
      </c>
      <c r="C88" s="105">
        <v>1000</v>
      </c>
      <c r="D88" s="106">
        <v>2</v>
      </c>
      <c r="E88" s="105">
        <f t="shared" si="6"/>
        <v>2000</v>
      </c>
      <c r="F88" s="148"/>
      <c r="G88" s="149">
        <f t="shared" si="4"/>
        <v>0</v>
      </c>
    </row>
    <row r="89" spans="2:7" s="135" customFormat="1" x14ac:dyDescent="0.2">
      <c r="B89" s="133" t="s">
        <v>23</v>
      </c>
      <c r="C89" s="133"/>
      <c r="D89" s="133"/>
      <c r="E89" s="134">
        <f>SUM(E86:E88)</f>
        <v>9000</v>
      </c>
      <c r="F89" s="159"/>
      <c r="G89" s="150">
        <f>SUM(G86:G88)</f>
        <v>0</v>
      </c>
    </row>
    <row r="90" spans="2:7" s="135" customFormat="1" x14ac:dyDescent="0.2">
      <c r="E90" s="138"/>
      <c r="F90" s="94"/>
      <c r="G90" s="94"/>
    </row>
    <row r="91" spans="2:7" x14ac:dyDescent="0.2">
      <c r="B91" s="139" t="s">
        <v>23</v>
      </c>
      <c r="D91" s="140"/>
      <c r="E91" s="141">
        <f>E11+E25+E42+E74+E63+E83+E89+E54+E48+E36</f>
        <v>291000</v>
      </c>
      <c r="F91" s="95"/>
      <c r="G91" s="142">
        <f>G11+G25+G36+G42+G48+G54+G63+G74+G83+G89</f>
        <v>0</v>
      </c>
    </row>
    <row r="92" spans="2:7" x14ac:dyDescent="0.2">
      <c r="B92" s="143" t="s">
        <v>73</v>
      </c>
      <c r="D92" s="144"/>
      <c r="E92" s="145">
        <f>E91*0.21</f>
        <v>61110</v>
      </c>
      <c r="F92" s="96"/>
      <c r="G92" s="146">
        <f>G91*0.21</f>
        <v>0</v>
      </c>
    </row>
    <row r="93" spans="2:7" x14ac:dyDescent="0.2">
      <c r="B93" s="143" t="s">
        <v>74</v>
      </c>
      <c r="D93" s="144"/>
      <c r="E93" s="147">
        <f>E91+E92</f>
        <v>352110</v>
      </c>
      <c r="F93" s="96"/>
      <c r="G93" s="142">
        <f>G91+G92</f>
        <v>0</v>
      </c>
    </row>
    <row r="94" spans="2:7" x14ac:dyDescent="0.2">
      <c r="D94" s="144"/>
    </row>
    <row r="95" spans="2:7" x14ac:dyDescent="0.2">
      <c r="D95" s="144"/>
      <c r="E95" s="97"/>
      <c r="F95" s="97"/>
    </row>
    <row r="96" spans="2:7" x14ac:dyDescent="0.2">
      <c r="B96" s="129" t="s">
        <v>75</v>
      </c>
    </row>
    <row r="97" spans="2:6" ht="14.45" customHeight="1" x14ac:dyDescent="0.2">
      <c r="B97" s="198" t="s">
        <v>76</v>
      </c>
      <c r="C97" s="198"/>
      <c r="D97" s="198"/>
      <c r="E97" s="198"/>
      <c r="F97" s="98"/>
    </row>
  </sheetData>
  <mergeCells count="3">
    <mergeCell ref="B2:G2"/>
    <mergeCell ref="F4:G4"/>
    <mergeCell ref="B97:E9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VEC &lt; 143.000</vt:lpstr>
      <vt:lpstr>Preus unitaris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PADRO MIR, MARIA LOURDES</cp:lastModifiedBy>
  <cp:lastPrinted>2024-05-14T15:38:09Z</cp:lastPrinted>
  <dcterms:created xsi:type="dcterms:W3CDTF">2023-05-12T10:29:16Z</dcterms:created>
  <dcterms:modified xsi:type="dcterms:W3CDTF">2026-03-06T09:48:00Z</dcterms:modified>
</cp:coreProperties>
</file>