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penedes-my.sharepoint.com/personal/rgarcia_ccapenedes_cat/Documents/Documentos/Ajuntaments/4. Aj Torrelavit/Projectes Municipals/Comptadors/Licitació/"/>
    </mc:Choice>
  </mc:AlternateContent>
  <xr:revisionPtr revIDLastSave="32" documentId="8_{F0AE08CB-4ECF-44C9-8EBA-9E3868D191CC}" xr6:coauthVersionLast="47" xr6:coauthVersionMax="47" xr10:uidLastSave="{F9AB1DED-B5EC-427D-88E3-FEB61DEB2F65}"/>
  <bookViews>
    <workbookView xWindow="-107" yWindow="-107" windowWidth="20847" windowHeight="11111" xr2:uid="{01F0B89F-46B6-426E-BC85-66FEB5AFE607}"/>
  </bookViews>
  <sheets>
    <sheet name="Oferta_Licitador" sheetId="13" r:id="rId1"/>
  </sheets>
  <definedNames>
    <definedName name="_xlnm._FilterDatabase" localSheetId="0" hidden="1">Oferta_Licitador!$A$1:$H$45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3" l="1"/>
  <c r="E23" i="13"/>
  <c r="H6" i="13"/>
  <c r="H22" i="13"/>
  <c r="H21" i="13" s="1"/>
  <c r="H20" i="13"/>
  <c r="H19" i="13"/>
  <c r="H18" i="13"/>
  <c r="H16" i="13"/>
  <c r="H14" i="13"/>
  <c r="H7" i="13"/>
  <c r="H8" i="13"/>
  <c r="H9" i="13"/>
  <c r="H10" i="13"/>
  <c r="H11" i="13"/>
  <c r="H12" i="13"/>
  <c r="H4" i="13"/>
  <c r="H3" i="13"/>
  <c r="E22" i="13"/>
  <c r="E21" i="13" s="1"/>
  <c r="E19" i="13"/>
  <c r="E20" i="13"/>
  <c r="E18" i="13"/>
  <c r="E16" i="13"/>
  <c r="E15" i="13" s="1"/>
  <c r="E14" i="13"/>
  <c r="E13" i="13" s="1"/>
  <c r="E7" i="13"/>
  <c r="E8" i="13"/>
  <c r="E9" i="13"/>
  <c r="E10" i="13"/>
  <c r="E11" i="13"/>
  <c r="E12" i="13"/>
  <c r="E6" i="13"/>
  <c r="E4" i="13"/>
  <c r="E3" i="13"/>
  <c r="E2" i="13" s="1"/>
  <c r="E5" i="13" l="1"/>
  <c r="E17" i="13"/>
  <c r="H17" i="13" l="1"/>
  <c r="H5" i="13" l="1"/>
  <c r="H13" i="13"/>
  <c r="H15" i="13" l="1"/>
  <c r="H2" i="13"/>
  <c r="H24" i="13" l="1"/>
  <c r="E25" i="13"/>
  <c r="H23" i="13"/>
  <c r="H25" i="13" l="1"/>
  <c r="H27" i="13" s="1"/>
  <c r="E26" i="13"/>
  <c r="E27" i="13"/>
  <c r="H26" i="13" l="1"/>
  <c r="H28" i="13" s="1"/>
  <c r="H29" i="13" s="1"/>
  <c r="H30" i="13" s="1"/>
  <c r="E28" i="13"/>
  <c r="E29" i="13" l="1"/>
  <c r="E30" i="13" s="1"/>
</calcChain>
</file>

<file path=xl/sharedStrings.xml><?xml version="1.0" encoding="utf-8"?>
<sst xmlns="http://schemas.openxmlformats.org/spreadsheetml/2006/main" count="58" uniqueCount="53">
  <si>
    <t>%</t>
  </si>
  <si>
    <t xml:space="preserve">Despeses Generals </t>
  </si>
  <si>
    <t>Benefici Industrial</t>
  </si>
  <si>
    <t>Impost valor afegit IVA</t>
  </si>
  <si>
    <t>Preu ofert (IVA exclòs)</t>
  </si>
  <si>
    <t>Total Preu ofert (IVA inclòs)</t>
  </si>
  <si>
    <t>Implementació plataforma gestió de dades</t>
  </si>
  <si>
    <t xml:space="preserve">Subministrament de cabalímetre ultrasònics DN40 (Q₃=16 m³/h, Rosca), NB-IoT integrat  i Verificació Primitiva obligatòria segons la Directiva MID 2014/32/UE i Ordre ICT/155/2020. D'acord amb les característiques i requeriments definits al PPTP. </t>
  </si>
  <si>
    <t xml:space="preserve">Subministrament de comptador d’aigua ultrasònics DN15 (R250), amb mòdul de comunicació integrat NB-IoT, amb especificacions tècniques i verificació primitiva obligatòria segons la Directiva MID 2014/32/UE i Ordre ICT/155/2020. D'acord amb les característiques i requeriments definits al PPTP. </t>
  </si>
  <si>
    <t>1.1</t>
  </si>
  <si>
    <t>1.2</t>
  </si>
  <si>
    <t>2.1</t>
  </si>
  <si>
    <t>2.2</t>
  </si>
  <si>
    <t>2.3</t>
  </si>
  <si>
    <t>2.4</t>
  </si>
  <si>
    <t>2.5</t>
  </si>
  <si>
    <t>2.7</t>
  </si>
  <si>
    <t>2.8</t>
  </si>
  <si>
    <t>3.1</t>
  </si>
  <si>
    <t xml:space="preserve">Subministrament de cabalímetre ultrasònics DN50 (Q₃=25 m³/h, Brida), NB-IoT integrat  i Verificació Primitiva obligatòria segons la Directiva MID 2014/32/UE i Ordre ICT/155/2020. D'acord amb les característiques i requeriments definits al PPTP. </t>
  </si>
  <si>
    <t xml:space="preserve">Servei complet d'instal·lació i posada en servei de comptadors d’abonat DN15  (Q₃=2,5 m³/h, rosca), incloent retirada dels equips antics, subministrament de materials auxiliars si requerits (maniguets/juntes), connexió i configuració módul NB-IoT, precintat metrològic i emissió del certificat de correcta instal·lació. D'acord amb les característiques i requeriments definits al PPTP. </t>
  </si>
  <si>
    <t xml:space="preserve">Subministrament de cabalímetre ultrasònics DN65 (Q₃=40 m³/h, Rosca), NB-IoT integrat  i Verificació Primitiva obligatòria segons la Directiva MID 2014/32/UE i Ordre ICT/155/2020. D'acord amb les característiques i requeriments definits al PPTP. </t>
  </si>
  <si>
    <t xml:space="preserve">Subministrament de cabalímetre ultrasònics DN100 (Q₃=100 m³/h, Rosca), NB-IoT integrat  i Verificació Primitiva obligatòria segons la Directiva MID 2014/32/UE i Ordre ICT/155/2020. D'acord amb les característiques i requeriments definits al PPTP. </t>
  </si>
  <si>
    <t xml:space="preserve">Subministrament de cabalímetre ultrasònics DN80 (Q₃=63 m³/h, Rosca), NB-IoT integrat  i Verificació Primitiva obligatòria segons la Directiva MID 2014/32/UE i Ordre ICT/155/2020. D'acord amb les característiques i requeriments definits al PPTP. </t>
  </si>
  <si>
    <t xml:space="preserve">Execució dels treballs hidràulics i de muntatge necessaris per a la instal·lació i posada en servei dels cabalímetres de zona, incloent sectorització i tall del tram de xarxa, proves d'estanquitat, subministrament de materials auxiliars si requerits (carrets, reduccions, etc), connexió i configuració módul NB-IoT i emissió del certificat de correcta instal·lació. D'acord amb les característiques i requeriments definits al PPTP. </t>
  </si>
  <si>
    <t>Execució d'obra civil per a la construcció d'arquetes (mínim 1x1x1m), incloent excavació, fabricació in situ o subministrament prefabricat, tapa registrable (capacitat segons ubicació B-125 a D-400), rebliment i restitució del paviment de la via. Execució d'acord amb les característiques i requeriments definits al PPTP.</t>
  </si>
  <si>
    <t xml:space="preserve">Desplegament i configuració inicial de la Plataforma de Gestió de Telelectura (MDM) en modalitat SaaS, amb capacitat per a 800 comptadors. Inclou l'arquitectura al núvol, la configuració de ciberseguretat (RGPD/ENS) i la integració de dades mestres i l'API REST amb els sistemes municipals. D'acord amb les característiques i requeriments definits al PPTP. </t>
  </si>
  <si>
    <t>Comptadors abonats</t>
  </si>
  <si>
    <t>Cabalímetres de zona</t>
  </si>
  <si>
    <t>Cost anual de la quota de connectivitat NB-IoT per a tots els dispositius, incloent la gestió de SIM/eSIM. D'acord amb les característiques i requeriments definits al PPTP - Quota Anual</t>
  </si>
  <si>
    <t>Llicència anual del software MDM (inclou allotjament/hosting i manteniment preventiu/suport fins a 800 comptadors) i llicència anual del mòdul de detecció de fuites avançat (que utilitza algorismes de processament de dades). D'acord amb les característiques i requeriments definits al PPTP</t>
  </si>
  <si>
    <t>5.1</t>
  </si>
  <si>
    <t>4.1</t>
  </si>
  <si>
    <t>5.2</t>
  </si>
  <si>
    <t>5.3</t>
  </si>
  <si>
    <t>Formació al personal de l'Ajuntament</t>
  </si>
  <si>
    <t>Hores de dedicació de tècnic especialista per a tasques de manteniment correctiu, assistència i resolució d’incidències tècniques (de la plataforma o comunicacions) no cobertes pel manteniment preventiu, sota autorització prèvia de l’Ajuntament. D'acord amb les característiques i requeriments definits al PPTP</t>
  </si>
  <si>
    <t>6.1</t>
  </si>
  <si>
    <t>Hores de dedicació de tècnic especialista per a tasques d’adaptació i millora del sistema, incloent la implementació de noves funcionalitats, millores en la interfície d'usuari, desenvolupament de nous informes o integracions addicionals amb sistemes municipals, sota autorització prèvia de l’Ajuntament. D'acord amb les característiques i requeriments definits al PPTP</t>
  </si>
  <si>
    <t>Llicències i manteniment anual (1)</t>
  </si>
  <si>
    <t>Inscripció i quota anual tarja SIM comunicacions (1)</t>
  </si>
  <si>
    <t>Total Serveis COSTOS DIRECTES (subministrament i instal·lació i Primer any manteniment i quotes connexió)</t>
  </si>
  <si>
    <t>Total Serveis COSTOS DIRECTES (Segon any manteniment i quotes connexió)</t>
  </si>
  <si>
    <t>Total Serveis COSTOS DIRECTES (període inicial de contracte)</t>
  </si>
  <si>
    <t>Impartició d'un mínim de sessions de de formació estructurada per perfil (Tècnics, Informàtica, Administració), sobre l'ús i l'administració de la plataforma de gestió, incloent-hi el lliurament de manuals i guies en català i castellà. D'acord amb les característiques i requeriments definits al PPTP</t>
  </si>
  <si>
    <t>Model oferta económica</t>
  </si>
  <si>
    <t>Nota: (1) Costos imputables a segon període anual del contracte</t>
  </si>
  <si>
    <r>
      <t xml:space="preserve">Preu base </t>
    </r>
    <r>
      <rPr>
        <b/>
        <sz val="11"/>
        <color theme="1"/>
        <rFont val="Calibri"/>
        <family val="2"/>
        <scheme val="minor"/>
      </rPr>
      <t>LICITACIÓ</t>
    </r>
    <r>
      <rPr>
        <sz val="11"/>
        <color theme="1"/>
        <rFont val="Calibri"/>
        <family val="2"/>
        <scheme val="minor"/>
      </rPr>
      <t xml:space="preserve">
(€/un amid)</t>
    </r>
  </si>
  <si>
    <r>
      <t xml:space="preserve">Import total </t>
    </r>
    <r>
      <rPr>
        <b/>
        <sz val="11"/>
        <color theme="1"/>
        <rFont val="Calibri"/>
        <family val="2"/>
        <scheme val="minor"/>
      </rPr>
      <t>OFERTAT</t>
    </r>
    <r>
      <rPr>
        <sz val="11"/>
        <color theme="1"/>
        <rFont val="Calibri"/>
        <family val="2"/>
        <scheme val="minor"/>
      </rPr>
      <t xml:space="preserve"> (€/total)</t>
    </r>
  </si>
  <si>
    <r>
      <t xml:space="preserve">Total </t>
    </r>
    <r>
      <rPr>
        <b/>
        <sz val="11"/>
        <color theme="1"/>
        <rFont val="Calibri"/>
        <family val="2"/>
        <scheme val="minor"/>
      </rPr>
      <t>OFERTAT</t>
    </r>
    <r>
      <rPr>
        <sz val="11"/>
        <color theme="1"/>
        <rFont val="Calibri"/>
        <family val="2"/>
        <scheme val="minor"/>
      </rPr>
      <t xml:space="preserve">
nº (ut o h)</t>
    </r>
  </si>
  <si>
    <r>
      <t xml:space="preserve">Total </t>
    </r>
    <r>
      <rPr>
        <b/>
        <sz val="11"/>
        <color theme="1"/>
        <rFont val="Calibri"/>
        <family val="2"/>
        <scheme val="minor"/>
      </rPr>
      <t>LICITACIÓ</t>
    </r>
    <r>
      <rPr>
        <sz val="11"/>
        <color theme="1"/>
        <rFont val="Calibri"/>
        <family val="2"/>
        <scheme val="minor"/>
      </rPr>
      <t xml:space="preserve">
nº (ut o h)</t>
    </r>
  </si>
  <si>
    <r>
      <t xml:space="preserve">Import total </t>
    </r>
    <r>
      <rPr>
        <b/>
        <sz val="11"/>
        <color theme="1"/>
        <rFont val="Calibri"/>
        <family val="2"/>
        <scheme val="minor"/>
      </rPr>
      <t>LICITACIÓ</t>
    </r>
    <r>
      <rPr>
        <sz val="11"/>
        <color theme="1"/>
        <rFont val="Calibri"/>
        <family val="2"/>
        <scheme val="minor"/>
      </rPr>
      <t xml:space="preserve"> (€/total)</t>
    </r>
  </si>
  <si>
    <r>
      <t xml:space="preserve">Preu </t>
    </r>
    <r>
      <rPr>
        <b/>
        <sz val="11"/>
        <color theme="1"/>
        <rFont val="Calibri"/>
        <family val="2"/>
        <scheme val="minor"/>
      </rPr>
      <t xml:space="preserve">OFERTAT       </t>
    </r>
    <r>
      <rPr>
        <sz val="11"/>
        <color theme="1"/>
        <rFont val="Calibri"/>
        <family val="2"/>
        <scheme val="minor"/>
      </rPr>
      <t xml:space="preserve"> (€/ut)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</si>
</sst>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&quot;€/ut&quot;"/>
    <numFmt numFmtId="165" formatCode="#,##0\ &quot;ut&quot;"/>
    <numFmt numFmtId="166" formatCode="#,##0.00\ &quot;€/h&quot;"/>
    <numFmt numFmtId="167" formatCode="#,##0\ &quot;h&quot;"/>
    <numFmt numFmtId="168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6FED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1" fillId="3" borderId="1" xfId="0" applyFont="1" applyFill="1" applyBorder="1" applyAlignment="1">
      <alignment vertical="top"/>
    </xf>
    <xf numFmtId="8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8" fontId="0" fillId="0" borderId="1" xfId="0" applyNumberFormat="1" applyBorder="1" applyAlignment="1">
      <alignment horizontal="center" vertical="top"/>
    </xf>
    <xf numFmtId="8" fontId="1" fillId="4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right" vertical="top"/>
    </xf>
    <xf numFmtId="8" fontId="0" fillId="0" borderId="2" xfId="0" applyNumberForma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8" fontId="0" fillId="0" borderId="0" xfId="0" applyNumberFormat="1" applyAlignment="1">
      <alignment vertical="top"/>
    </xf>
    <xf numFmtId="8" fontId="1" fillId="2" borderId="6" xfId="0" applyNumberFormat="1" applyFont="1" applyFill="1" applyBorder="1" applyAlignment="1">
      <alignment horizontal="center" vertical="top"/>
    </xf>
    <xf numFmtId="8" fontId="1" fillId="2" borderId="7" xfId="0" applyNumberFormat="1" applyFont="1" applyFill="1" applyBorder="1" applyAlignment="1">
      <alignment horizontal="center" vertical="top"/>
    </xf>
    <xf numFmtId="8" fontId="1" fillId="2" borderId="8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166" fontId="0" fillId="0" borderId="1" xfId="0" applyNumberFormat="1" applyBorder="1" applyAlignment="1">
      <alignment horizontal="center" vertical="top"/>
    </xf>
    <xf numFmtId="167" fontId="0" fillId="0" borderId="1" xfId="0" applyNumberFormat="1" applyBorder="1" applyAlignment="1">
      <alignment horizontal="center" vertical="top"/>
    </xf>
    <xf numFmtId="8" fontId="1" fillId="3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0" fillId="5" borderId="2" xfId="0" applyFill="1" applyBorder="1" applyAlignment="1">
      <alignment horizontal="center" vertical="top" wrapText="1"/>
    </xf>
    <xf numFmtId="168" fontId="0" fillId="0" borderId="1" xfId="0" applyNumberFormat="1" applyBorder="1" applyAlignment="1">
      <alignment horizontal="center" vertical="top"/>
    </xf>
    <xf numFmtId="0" fontId="0" fillId="6" borderId="2" xfId="0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8" fontId="0" fillId="3" borderId="1" xfId="0" applyNumberFormat="1" applyFill="1" applyBorder="1" applyAlignment="1" applyProtection="1">
      <alignment horizontal="center" vertical="top"/>
      <protection locked="0"/>
    </xf>
    <xf numFmtId="165" fontId="0" fillId="0" borderId="1" xfId="0" applyNumberFormat="1" applyBorder="1" applyAlignment="1" applyProtection="1">
      <alignment horizontal="center" vertical="top"/>
      <protection locked="0"/>
    </xf>
    <xf numFmtId="164" fontId="0" fillId="0" borderId="1" xfId="0" applyNumberFormat="1" applyBorder="1" applyAlignment="1" applyProtection="1">
      <alignment horizontal="center" vertical="top"/>
      <protection locked="0"/>
    </xf>
    <xf numFmtId="167" fontId="0" fillId="0" borderId="1" xfId="0" applyNumberFormat="1" applyBorder="1" applyAlignment="1" applyProtection="1">
      <alignment horizontal="center" vertical="top"/>
      <protection locked="0"/>
    </xf>
    <xf numFmtId="166" fontId="0" fillId="0" borderId="1" xfId="0" applyNumberFormat="1" applyBorder="1" applyAlignment="1" applyProtection="1">
      <alignment horizontal="center" vertical="top"/>
      <protection locked="0"/>
    </xf>
    <xf numFmtId="0" fontId="1" fillId="4" borderId="5" xfId="0" applyFont="1" applyFill="1" applyBorder="1" applyAlignment="1" applyProtection="1">
      <alignment vertical="top"/>
      <protection locked="0"/>
    </xf>
    <xf numFmtId="0" fontId="1" fillId="4" borderId="4" xfId="0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6" borderId="2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B004B-04D4-409F-BFB6-3852F38D3765}">
  <sheetPr>
    <pageSetUpPr fitToPage="1"/>
  </sheetPr>
  <dimension ref="A1:H45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30" sqref="H30"/>
    </sheetView>
  </sheetViews>
  <sheetFormatPr baseColWidth="10" defaultColWidth="11.3984375" defaultRowHeight="14" x14ac:dyDescent="0.3"/>
  <cols>
    <col min="1" max="1" width="6.8984375" style="2" customWidth="1"/>
    <col min="2" max="2" width="74" style="2" bestFit="1" customWidth="1"/>
    <col min="3" max="3" width="13.69921875" style="2" customWidth="1"/>
    <col min="4" max="5" width="19.69921875" style="2" customWidth="1"/>
    <col min="6" max="6" width="13.69921875" style="2" customWidth="1"/>
    <col min="7" max="8" width="19.69921875" style="2" customWidth="1"/>
    <col min="9" max="16384" width="11.3984375" style="2"/>
  </cols>
  <sheetData>
    <row r="1" spans="1:8" ht="41.95" x14ac:dyDescent="0.3">
      <c r="B1" s="3" t="s">
        <v>45</v>
      </c>
      <c r="C1" s="27" t="s">
        <v>50</v>
      </c>
      <c r="D1" s="27" t="s">
        <v>47</v>
      </c>
      <c r="E1" s="27" t="s">
        <v>51</v>
      </c>
      <c r="F1" s="29" t="s">
        <v>49</v>
      </c>
      <c r="G1" s="29" t="s">
        <v>52</v>
      </c>
      <c r="H1" s="39" t="s">
        <v>48</v>
      </c>
    </row>
    <row r="2" spans="1:8" x14ac:dyDescent="0.3">
      <c r="A2" s="20">
        <v>1</v>
      </c>
      <c r="B2" s="4" t="s">
        <v>27</v>
      </c>
      <c r="C2" s="6"/>
      <c r="D2" s="5"/>
      <c r="E2" s="23">
        <f>SUM(E3:E4)</f>
        <v>89910</v>
      </c>
      <c r="F2" s="30"/>
      <c r="G2" s="31"/>
      <c r="H2" s="23">
        <f>SUM(H3:H4)</f>
        <v>89910</v>
      </c>
    </row>
    <row r="3" spans="1:8" ht="55.9" x14ac:dyDescent="0.3">
      <c r="A3" s="7" t="s">
        <v>9</v>
      </c>
      <c r="B3" s="8" t="s">
        <v>8</v>
      </c>
      <c r="C3" s="10">
        <v>666</v>
      </c>
      <c r="D3" s="9">
        <v>103</v>
      </c>
      <c r="E3" s="28">
        <f>+C3*D3</f>
        <v>68598</v>
      </c>
      <c r="F3" s="32">
        <v>666</v>
      </c>
      <c r="G3" s="33">
        <v>103</v>
      </c>
      <c r="H3" s="11">
        <f>G3*F3</f>
        <v>68598</v>
      </c>
    </row>
    <row r="4" spans="1:8" ht="69.849999999999994" x14ac:dyDescent="0.3">
      <c r="A4" s="7" t="s">
        <v>10</v>
      </c>
      <c r="B4" s="8" t="s">
        <v>20</v>
      </c>
      <c r="C4" s="10">
        <v>666</v>
      </c>
      <c r="D4" s="9">
        <v>32</v>
      </c>
      <c r="E4" s="28">
        <f t="shared" ref="E4" si="0">+C4*D4</f>
        <v>21312</v>
      </c>
      <c r="F4" s="32">
        <v>666</v>
      </c>
      <c r="G4" s="33">
        <v>32</v>
      </c>
      <c r="H4" s="11">
        <f>G4*F4</f>
        <v>21312</v>
      </c>
    </row>
    <row r="5" spans="1:8" x14ac:dyDescent="0.3">
      <c r="A5" s="20">
        <v>2</v>
      </c>
      <c r="B5" s="4" t="s">
        <v>28</v>
      </c>
      <c r="C5" s="6"/>
      <c r="D5" s="5"/>
      <c r="E5" s="23">
        <f>SUM(E6:E12)</f>
        <v>43183</v>
      </c>
      <c r="F5" s="30"/>
      <c r="G5" s="31"/>
      <c r="H5" s="23">
        <f>SUM(H6:H12)</f>
        <v>43183</v>
      </c>
    </row>
    <row r="6" spans="1:8" ht="41.95" x14ac:dyDescent="0.3">
      <c r="A6" s="7" t="s">
        <v>11</v>
      </c>
      <c r="B6" s="8" t="s">
        <v>7</v>
      </c>
      <c r="C6" s="10">
        <v>6</v>
      </c>
      <c r="D6" s="9">
        <v>483</v>
      </c>
      <c r="E6" s="28">
        <f>+C6*D6</f>
        <v>2898</v>
      </c>
      <c r="F6" s="32">
        <v>6</v>
      </c>
      <c r="G6" s="33">
        <v>483</v>
      </c>
      <c r="H6" s="11">
        <f>G6*F6</f>
        <v>2898</v>
      </c>
    </row>
    <row r="7" spans="1:8" ht="41.95" x14ac:dyDescent="0.3">
      <c r="A7" s="7" t="s">
        <v>12</v>
      </c>
      <c r="B7" s="8" t="s">
        <v>19</v>
      </c>
      <c r="C7" s="10">
        <v>11</v>
      </c>
      <c r="D7" s="9">
        <v>886</v>
      </c>
      <c r="E7" s="28">
        <f t="shared" ref="E7:E22" si="1">+C7*D7</f>
        <v>9746</v>
      </c>
      <c r="F7" s="32">
        <v>11</v>
      </c>
      <c r="G7" s="33">
        <v>886</v>
      </c>
      <c r="H7" s="11">
        <f t="shared" ref="H7:H22" si="2">G7*F7</f>
        <v>9746</v>
      </c>
    </row>
    <row r="8" spans="1:8" ht="41.95" x14ac:dyDescent="0.3">
      <c r="A8" s="7" t="s">
        <v>13</v>
      </c>
      <c r="B8" s="8" t="s">
        <v>21</v>
      </c>
      <c r="C8" s="10">
        <v>1</v>
      </c>
      <c r="D8" s="9">
        <v>1006</v>
      </c>
      <c r="E8" s="28">
        <f t="shared" si="1"/>
        <v>1006</v>
      </c>
      <c r="F8" s="32">
        <v>1</v>
      </c>
      <c r="G8" s="33">
        <v>1006</v>
      </c>
      <c r="H8" s="11">
        <f t="shared" si="2"/>
        <v>1006</v>
      </c>
    </row>
    <row r="9" spans="1:8" ht="41.95" x14ac:dyDescent="0.3">
      <c r="A9" s="7" t="s">
        <v>14</v>
      </c>
      <c r="B9" s="8" t="s">
        <v>23</v>
      </c>
      <c r="C9" s="10">
        <v>1</v>
      </c>
      <c r="D9" s="9">
        <v>1311</v>
      </c>
      <c r="E9" s="28">
        <f t="shared" si="1"/>
        <v>1311</v>
      </c>
      <c r="F9" s="32">
        <v>1</v>
      </c>
      <c r="G9" s="33">
        <v>1311</v>
      </c>
      <c r="H9" s="11">
        <f t="shared" si="2"/>
        <v>1311</v>
      </c>
    </row>
    <row r="10" spans="1:8" ht="41.95" x14ac:dyDescent="0.3">
      <c r="A10" s="7" t="s">
        <v>15</v>
      </c>
      <c r="B10" s="8" t="s">
        <v>22</v>
      </c>
      <c r="C10" s="10">
        <v>2</v>
      </c>
      <c r="D10" s="9">
        <v>1511</v>
      </c>
      <c r="E10" s="28">
        <f t="shared" si="1"/>
        <v>3022</v>
      </c>
      <c r="F10" s="32">
        <v>2</v>
      </c>
      <c r="G10" s="33">
        <v>1511</v>
      </c>
      <c r="H10" s="11">
        <f t="shared" si="2"/>
        <v>3022</v>
      </c>
    </row>
    <row r="11" spans="1:8" ht="69.849999999999994" x14ac:dyDescent="0.3">
      <c r="A11" s="7" t="s">
        <v>16</v>
      </c>
      <c r="B11" s="8" t="s">
        <v>24</v>
      </c>
      <c r="C11" s="10">
        <v>21</v>
      </c>
      <c r="D11" s="9">
        <v>630</v>
      </c>
      <c r="E11" s="28">
        <f t="shared" si="1"/>
        <v>13230</v>
      </c>
      <c r="F11" s="32">
        <v>21</v>
      </c>
      <c r="G11" s="33">
        <v>630</v>
      </c>
      <c r="H11" s="11">
        <f t="shared" si="2"/>
        <v>13230</v>
      </c>
    </row>
    <row r="12" spans="1:8" ht="55.9" x14ac:dyDescent="0.3">
      <c r="A12" s="7" t="s">
        <v>17</v>
      </c>
      <c r="B12" s="8" t="s">
        <v>25</v>
      </c>
      <c r="C12" s="10">
        <v>6</v>
      </c>
      <c r="D12" s="9">
        <v>1995</v>
      </c>
      <c r="E12" s="28">
        <f t="shared" si="1"/>
        <v>11970</v>
      </c>
      <c r="F12" s="32">
        <v>6</v>
      </c>
      <c r="G12" s="33">
        <v>1995</v>
      </c>
      <c r="H12" s="11">
        <f t="shared" si="2"/>
        <v>11970</v>
      </c>
    </row>
    <row r="13" spans="1:8" x14ac:dyDescent="0.3">
      <c r="A13" s="20">
        <v>3</v>
      </c>
      <c r="B13" s="4" t="s">
        <v>6</v>
      </c>
      <c r="C13" s="6"/>
      <c r="D13" s="5"/>
      <c r="E13" s="23">
        <f>SUM(E14)</f>
        <v>4095</v>
      </c>
      <c r="F13" s="30"/>
      <c r="G13" s="31"/>
      <c r="H13" s="23">
        <f>SUM(H14)</f>
        <v>4095</v>
      </c>
    </row>
    <row r="14" spans="1:8" ht="69.849999999999994" x14ac:dyDescent="0.3">
      <c r="A14" s="7" t="s">
        <v>18</v>
      </c>
      <c r="B14" s="8" t="s">
        <v>26</v>
      </c>
      <c r="C14" s="10">
        <v>1</v>
      </c>
      <c r="D14" s="9">
        <v>4095</v>
      </c>
      <c r="E14" s="28">
        <f t="shared" si="1"/>
        <v>4095</v>
      </c>
      <c r="F14" s="32">
        <v>1</v>
      </c>
      <c r="G14" s="33">
        <v>4095</v>
      </c>
      <c r="H14" s="11">
        <f t="shared" si="2"/>
        <v>4095</v>
      </c>
    </row>
    <row r="15" spans="1:8" x14ac:dyDescent="0.3">
      <c r="A15" s="20">
        <v>4</v>
      </c>
      <c r="B15" s="4" t="s">
        <v>40</v>
      </c>
      <c r="C15" s="6"/>
      <c r="D15" s="5"/>
      <c r="E15" s="23">
        <f>SUM(E16)</f>
        <v>2061</v>
      </c>
      <c r="F15" s="30"/>
      <c r="G15" s="31"/>
      <c r="H15" s="23">
        <f>SUM(H16)</f>
        <v>2061</v>
      </c>
    </row>
    <row r="16" spans="1:8" ht="41.95" x14ac:dyDescent="0.3">
      <c r="A16" s="7" t="s">
        <v>32</v>
      </c>
      <c r="B16" s="8" t="s">
        <v>29</v>
      </c>
      <c r="C16" s="10">
        <v>687</v>
      </c>
      <c r="D16" s="9">
        <v>3</v>
      </c>
      <c r="E16" s="28">
        <f t="shared" si="1"/>
        <v>2061</v>
      </c>
      <c r="F16" s="32">
        <v>687</v>
      </c>
      <c r="G16" s="33">
        <v>3</v>
      </c>
      <c r="H16" s="11">
        <f t="shared" si="2"/>
        <v>2061</v>
      </c>
    </row>
    <row r="17" spans="1:8" x14ac:dyDescent="0.3">
      <c r="A17" s="20">
        <v>5</v>
      </c>
      <c r="B17" s="4" t="s">
        <v>39</v>
      </c>
      <c r="C17" s="6"/>
      <c r="D17" s="5"/>
      <c r="E17" s="23">
        <f>SUM(E18:E20)</f>
        <v>7571</v>
      </c>
      <c r="F17" s="30"/>
      <c r="G17" s="31"/>
      <c r="H17" s="23">
        <f>SUM(H18:H20)</f>
        <v>7571</v>
      </c>
    </row>
    <row r="18" spans="1:8" ht="55.9" x14ac:dyDescent="0.3">
      <c r="A18" s="7" t="s">
        <v>31</v>
      </c>
      <c r="B18" s="8" t="s">
        <v>30</v>
      </c>
      <c r="C18" s="10">
        <v>1</v>
      </c>
      <c r="D18" s="9">
        <v>4631</v>
      </c>
      <c r="E18" s="28">
        <f t="shared" si="1"/>
        <v>4631</v>
      </c>
      <c r="F18" s="32">
        <v>1</v>
      </c>
      <c r="G18" s="33">
        <v>4631</v>
      </c>
      <c r="H18" s="11">
        <f t="shared" si="2"/>
        <v>4631</v>
      </c>
    </row>
    <row r="19" spans="1:8" ht="55.9" x14ac:dyDescent="0.3">
      <c r="A19" s="7" t="s">
        <v>33</v>
      </c>
      <c r="B19" s="8" t="s">
        <v>36</v>
      </c>
      <c r="C19" s="22">
        <v>40</v>
      </c>
      <c r="D19" s="21">
        <v>49</v>
      </c>
      <c r="E19" s="28">
        <f t="shared" si="1"/>
        <v>1960</v>
      </c>
      <c r="F19" s="34">
        <v>40</v>
      </c>
      <c r="G19" s="35">
        <v>49</v>
      </c>
      <c r="H19" s="11">
        <f t="shared" si="2"/>
        <v>1960</v>
      </c>
    </row>
    <row r="20" spans="1:8" ht="69.849999999999994" x14ac:dyDescent="0.3">
      <c r="A20" s="7" t="s">
        <v>34</v>
      </c>
      <c r="B20" s="8" t="s">
        <v>38</v>
      </c>
      <c r="C20" s="22">
        <v>20</v>
      </c>
      <c r="D20" s="21">
        <v>49</v>
      </c>
      <c r="E20" s="28">
        <f t="shared" si="1"/>
        <v>980</v>
      </c>
      <c r="F20" s="34">
        <v>20</v>
      </c>
      <c r="G20" s="35">
        <v>49</v>
      </c>
      <c r="H20" s="11">
        <f t="shared" si="2"/>
        <v>980</v>
      </c>
    </row>
    <row r="21" spans="1:8" x14ac:dyDescent="0.3">
      <c r="A21" s="20">
        <v>6</v>
      </c>
      <c r="B21" s="4" t="s">
        <v>35</v>
      </c>
      <c r="C21" s="6"/>
      <c r="D21" s="5"/>
      <c r="E21" s="23">
        <f>SUM(E22)</f>
        <v>1586</v>
      </c>
      <c r="F21" s="30"/>
      <c r="G21" s="31"/>
      <c r="H21" s="23">
        <f>SUM(H22)</f>
        <v>1586</v>
      </c>
    </row>
    <row r="22" spans="1:8" ht="55.9" x14ac:dyDescent="0.3">
      <c r="A22" s="7" t="s">
        <v>37</v>
      </c>
      <c r="B22" s="8" t="s">
        <v>44</v>
      </c>
      <c r="C22" s="22">
        <v>26</v>
      </c>
      <c r="D22" s="21">
        <v>61</v>
      </c>
      <c r="E22" s="28">
        <f t="shared" si="1"/>
        <v>1586</v>
      </c>
      <c r="F22" s="34">
        <v>26</v>
      </c>
      <c r="G22" s="35">
        <v>61</v>
      </c>
      <c r="H22" s="11">
        <f t="shared" si="2"/>
        <v>1586</v>
      </c>
    </row>
    <row r="23" spans="1:8" x14ac:dyDescent="0.3">
      <c r="A23" s="25" t="s">
        <v>41</v>
      </c>
      <c r="B23" s="26"/>
      <c r="C23" s="26"/>
      <c r="D23" s="26"/>
      <c r="E23" s="12">
        <f>E21+E17+E15+E13+E5+E2</f>
        <v>148406</v>
      </c>
      <c r="F23" s="36"/>
      <c r="G23" s="37"/>
      <c r="H23" s="12">
        <f>H21+H17+H15+H13+H5+H2</f>
        <v>148406</v>
      </c>
    </row>
    <row r="24" spans="1:8" x14ac:dyDescent="0.3">
      <c r="A24" s="25" t="s">
        <v>42</v>
      </c>
      <c r="B24" s="26"/>
      <c r="C24" s="26"/>
      <c r="D24" s="26"/>
      <c r="E24" s="12">
        <f>E15+E17</f>
        <v>9632</v>
      </c>
      <c r="F24" s="36"/>
      <c r="G24" s="37"/>
      <c r="H24" s="12">
        <f>H15+H17</f>
        <v>9632</v>
      </c>
    </row>
    <row r="25" spans="1:8" x14ac:dyDescent="0.3">
      <c r="A25" s="25" t="s">
        <v>43</v>
      </c>
      <c r="B25" s="26"/>
      <c r="C25" s="26"/>
      <c r="D25" s="26"/>
      <c r="E25" s="12">
        <f>E23+E24</f>
        <v>158038</v>
      </c>
      <c r="F25" s="36"/>
      <c r="G25" s="37"/>
      <c r="H25" s="12">
        <f>H23+H24</f>
        <v>158038</v>
      </c>
    </row>
    <row r="26" spans="1:8" x14ac:dyDescent="0.3">
      <c r="B26" s="13" t="s">
        <v>1</v>
      </c>
      <c r="C26" s="13" t="s">
        <v>0</v>
      </c>
      <c r="D26" s="13">
        <v>13</v>
      </c>
      <c r="E26" s="11">
        <f>ROUND(E$25*$D26/100,2)</f>
        <v>20544.939999999999</v>
      </c>
      <c r="F26" s="13" t="s">
        <v>0</v>
      </c>
      <c r="G26" s="13">
        <v>13</v>
      </c>
      <c r="H26" s="11">
        <f>ROUND(H$25*$G26/100,2)</f>
        <v>20544.939999999999</v>
      </c>
    </row>
    <row r="27" spans="1:8" ht="14.55" thickBot="1" x14ac:dyDescent="0.35">
      <c r="B27" s="13" t="s">
        <v>2</v>
      </c>
      <c r="C27" s="13" t="s">
        <v>0</v>
      </c>
      <c r="D27" s="13">
        <v>6</v>
      </c>
      <c r="E27" s="14">
        <f>ROUND(E$25*$D27/100,2)</f>
        <v>9482.2800000000007</v>
      </c>
      <c r="F27" s="13" t="s">
        <v>0</v>
      </c>
      <c r="G27" s="13">
        <v>6</v>
      </c>
      <c r="H27" s="14">
        <f>ROUND(H$25*$G27/100,2)</f>
        <v>9482.2800000000007</v>
      </c>
    </row>
    <row r="28" spans="1:8" ht="15.6" x14ac:dyDescent="0.3">
      <c r="B28" s="15" t="s">
        <v>4</v>
      </c>
      <c r="C28" s="16"/>
      <c r="E28" s="17">
        <f>E25+E26+E27</f>
        <v>188065.22</v>
      </c>
      <c r="F28" s="16"/>
      <c r="H28" s="17">
        <f>H25+H26+H27</f>
        <v>188065.22</v>
      </c>
    </row>
    <row r="29" spans="1:8" x14ac:dyDescent="0.3">
      <c r="B29" s="13" t="s">
        <v>3</v>
      </c>
      <c r="C29" s="13" t="s">
        <v>0</v>
      </c>
      <c r="D29" s="13">
        <v>21</v>
      </c>
      <c r="E29" s="18">
        <f>ROUND(E$28*$D29/100,2)</f>
        <v>39493.699999999997</v>
      </c>
      <c r="F29" s="13" t="s">
        <v>0</v>
      </c>
      <c r="G29" s="13">
        <v>21</v>
      </c>
      <c r="H29" s="18">
        <f>ROUND(H$28*$G29/100,2)</f>
        <v>39493.699999999997</v>
      </c>
    </row>
    <row r="30" spans="1:8" ht="16.149999999999999" thickBot="1" x14ac:dyDescent="0.35">
      <c r="B30" s="15" t="s">
        <v>5</v>
      </c>
      <c r="D30" s="13"/>
      <c r="E30" s="19">
        <f>E28+E29</f>
        <v>227558.91999999998</v>
      </c>
      <c r="F30" s="38"/>
      <c r="G30" s="38"/>
      <c r="H30" s="19">
        <f>H28+H29</f>
        <v>227558.91999999998</v>
      </c>
    </row>
    <row r="32" spans="1:8" x14ac:dyDescent="0.3">
      <c r="B32" s="24" t="s">
        <v>46</v>
      </c>
      <c r="D32" s="13"/>
      <c r="E32" s="13"/>
    </row>
    <row r="33" spans="2:8" x14ac:dyDescent="0.3">
      <c r="B33" s="1"/>
      <c r="D33" s="13"/>
      <c r="E33" s="13"/>
    </row>
    <row r="34" spans="2:8" x14ac:dyDescent="0.3">
      <c r="B34" s="1"/>
      <c r="D34" s="13"/>
      <c r="E34" s="13"/>
    </row>
    <row r="35" spans="2:8" x14ac:dyDescent="0.3">
      <c r="B35" s="1"/>
      <c r="D35" s="13"/>
      <c r="E35" s="13"/>
    </row>
    <row r="36" spans="2:8" x14ac:dyDescent="0.3">
      <c r="B36" s="13"/>
    </row>
    <row r="39" spans="2:8" x14ac:dyDescent="0.3">
      <c r="H39" s="16"/>
    </row>
    <row r="40" spans="2:8" x14ac:dyDescent="0.3">
      <c r="H40" s="16"/>
    </row>
    <row r="41" spans="2:8" x14ac:dyDescent="0.3">
      <c r="H41" s="16"/>
    </row>
    <row r="42" spans="2:8" x14ac:dyDescent="0.3">
      <c r="H42" s="16"/>
    </row>
    <row r="43" spans="2:8" x14ac:dyDescent="0.3">
      <c r="H43" s="16"/>
    </row>
    <row r="45" spans="2:8" x14ac:dyDescent="0.3">
      <c r="H45" s="16"/>
    </row>
  </sheetData>
  <sheetProtection algorithmName="SHA-512" hashValue="bNS0eB0yVstQB3mMHKxb0pQtGZXitbNmq/KxLRfeeQMM3+rO7M5tPn7byOWMGNOrpz5rZ5TUYNUwdc+PA7aZ1g==" saltValue="ocRQBDE4NsZ+SMsqvEVgTw==" spinCount="100000" sheet="1" objects="1" scenarios="1"/>
  <autoFilter ref="A1:H45" xr:uid="{10F0B9B1-2509-46A4-B92C-6EF26E047BE0}"/>
  <pageMargins left="0.7" right="0.7" top="0.75" bottom="0.75" header="0.3" footer="0.3"/>
  <pageSetup paperSize="9" scale="61" orientation="landscape" r:id="rId1"/>
  <ignoredErrors>
    <ignoredError sqref="E5 E13 E15 E17 E21" formula="1"/>
    <ignoredError sqref="H4 H6:H7 H8:H9 H11 H10 H14 H16 H18:H20 H22:H30 H12 H2:H3" unlockedFormula="1"/>
    <ignoredError sqref="H5 H21 H17 H15 H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Oferta_Licitador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Vilar</dc:creator>
  <cp:lastModifiedBy>Roberto García Garces</cp:lastModifiedBy>
  <cp:lastPrinted>2024-05-28T06:51:36Z</cp:lastPrinted>
  <dcterms:created xsi:type="dcterms:W3CDTF">2024-04-05T14:48:04Z</dcterms:created>
  <dcterms:modified xsi:type="dcterms:W3CDTF">2026-02-27T13:17:11Z</dcterms:modified>
</cp:coreProperties>
</file>