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2236CE0D-D0C7-468D-AC54-34E983595336}" xr6:coauthVersionLast="47" xr6:coauthVersionMax="47" xr10:uidLastSave="{00000000-0000-0000-0000-000000000000}"/>
  <bookViews>
    <workbookView xWindow="-120" yWindow="-120" windowWidth="51840" windowHeight="21120" activeTab="1" xr2:uid="{23B3B575-57A1-4890-B988-8689E2D3621B}"/>
  </bookViews>
  <sheets>
    <sheet name="Annex 2 PCAP-Oferta ecoLOT1_P35" sheetId="1" r:id="rId1"/>
    <sheet name="Annex 2 PCAP-Oferta ecoLOT2_P51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4" i="2"/>
  <c r="G35" i="2"/>
  <c r="F35" i="2"/>
  <c r="F37" i="2" s="1"/>
  <c r="F34" i="2"/>
  <c r="F36" i="2" s="1"/>
  <c r="G22" i="2"/>
  <c r="G17" i="2"/>
  <c r="G37" i="2" l="1"/>
  <c r="G36" i="2"/>
  <c r="G23" i="2"/>
  <c r="G25" i="2" l="1"/>
  <c r="G24" i="2"/>
  <c r="G26" i="2" s="1"/>
  <c r="G27" i="2" l="1"/>
  <c r="G28" i="2" s="1"/>
  <c r="G17" i="1" l="1"/>
  <c r="F35" i="1"/>
  <c r="F34" i="1"/>
  <c r="F36" i="1" s="1"/>
  <c r="G22" i="1"/>
  <c r="G37" i="1" s="1"/>
  <c r="G36" i="1"/>
  <c r="F37" i="1"/>
  <c r="G23" i="1" l="1"/>
  <c r="G24" i="1" l="1"/>
  <c r="G25" i="1"/>
  <c r="G26" i="1" l="1"/>
  <c r="G27" i="1" s="1"/>
  <c r="G28" i="1" s="1"/>
</calcChain>
</file>

<file path=xl/sharedStrings.xml><?xml version="1.0" encoding="utf-8"?>
<sst xmlns="http://schemas.openxmlformats.org/spreadsheetml/2006/main" count="50" uniqueCount="33">
  <si>
    <t>EMPRESA LICITADORA: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</si>
  <si>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</si>
  <si>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</si>
  <si>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</si>
  <si>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</si>
  <si>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</si>
  <si>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</si>
  <si>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</si>
  <si>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</si>
  <si>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</si>
  <si>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</si>
  <si>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</si>
  <si>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</si>
  <si>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</si>
  <si>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</si>
  <si>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</si>
  <si>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</si>
  <si>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r>
      <t>Concepte (</t>
    </r>
    <r>
      <rPr>
        <b/>
        <i/>
        <u/>
        <sz val="10"/>
        <color rgb="FF000000"/>
        <rFont val="Arial"/>
        <family val="2"/>
      </rPr>
      <t>Lot 1. Pont 35</t>
    </r>
    <r>
      <rPr>
        <b/>
        <sz val="10"/>
        <color rgb="FF000000"/>
        <rFont val="Arial"/>
        <family val="2"/>
      </rPr>
      <t>)</t>
    </r>
  </si>
  <si>
    <t>01.01.01 Pont 1. Mitjans d'elevació i treballs previs</t>
  </si>
  <si>
    <t>* XPA00016 Partida alçada plataformes de treball</t>
  </si>
  <si>
    <t>01.01.02 Pont 1. Reparació estructura</t>
  </si>
  <si>
    <t>01.01.03 Pont 1. Seguretat i salut</t>
  </si>
  <si>
    <t>01.01.04 Pont 1. Gestió de residus</t>
  </si>
  <si>
    <t>01.01.05 Pont 1. Varis</t>
  </si>
  <si>
    <t>* XPA00003 Partida alçada afectacions instal·lacions ferroviàries</t>
  </si>
  <si>
    <r>
      <t>Concepte (</t>
    </r>
    <r>
      <rPr>
        <b/>
        <i/>
        <u/>
        <sz val="10"/>
        <color rgb="FF000000"/>
        <rFont val="Arial"/>
        <family val="2"/>
      </rPr>
      <t>Lot 2. Pont 51</t>
    </r>
    <r>
      <rPr>
        <b/>
        <sz val="10"/>
        <color rgb="FF000000"/>
        <rFont val="Arial"/>
        <family val="2"/>
      </rPr>
      <t>)</t>
    </r>
  </si>
  <si>
    <t>01.02.01 Pont 2. Treballs Previs</t>
  </si>
  <si>
    <t>* XPA00017 Partida alçada plataformes de treball</t>
  </si>
  <si>
    <t>01.02.02 Pont 2. Reparació estructura</t>
  </si>
  <si>
    <t>01.02.03 Pont 2. Seguretat i salut</t>
  </si>
  <si>
    <t>01.02.04 Pont 2. Gestió de residus</t>
  </si>
  <si>
    <t>01.02.05 Pont 2. Varis</t>
  </si>
  <si>
    <t>* XPA00006 Partida alçada afectacions instal·lacions ferroviàries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</si>
</sst>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u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6" xfId="1" applyNumberFormat="1" applyFont="1" applyFill="1" applyBorder="1" applyAlignment="1" applyProtection="1">
      <alignment horizontal="right" vertical="center" wrapText="1"/>
    </xf>
    <xf numFmtId="44" fontId="5" fillId="0" borderId="6" xfId="1" applyFont="1" applyFill="1" applyBorder="1" applyAlignment="1" applyProtection="1">
      <alignment horizontal="right" vertical="center" wrapText="1"/>
    </xf>
    <xf numFmtId="44" fontId="5" fillId="0" borderId="16" xfId="1" applyFont="1" applyFill="1" applyBorder="1" applyAlignment="1" applyProtection="1">
      <alignment horizontal="right" vertical="center" wrapText="1"/>
    </xf>
    <xf numFmtId="8" fontId="5" fillId="3" borderId="16" xfId="1" applyNumberFormat="1" applyFont="1" applyFill="1" applyBorder="1" applyAlignment="1" applyProtection="1">
      <alignment horizontal="right" vertical="center" wrapText="1"/>
    </xf>
    <xf numFmtId="44" fontId="5" fillId="3" borderId="16" xfId="1" applyFont="1" applyFill="1" applyBorder="1" applyAlignment="1" applyProtection="1">
      <alignment horizontal="right" vertical="center" wrapText="1"/>
    </xf>
    <xf numFmtId="8" fontId="5" fillId="3" borderId="7" xfId="1" applyNumberFormat="1" applyFont="1" applyFill="1" applyBorder="1" applyAlignment="1" applyProtection="1">
      <alignment horizontal="right" vertical="center" wrapText="1"/>
    </xf>
    <xf numFmtId="8" fontId="5" fillId="0" borderId="6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10" xfId="0" applyFont="1" applyFill="1" applyBorder="1" applyAlignment="1" applyProtection="1">
      <alignment horizontal="left" vertical="center" wrapText="1"/>
    </xf>
    <xf numFmtId="0" fontId="4" fillId="5" borderId="11" xfId="0" applyFont="1" applyFill="1" applyBorder="1" applyAlignment="1" applyProtection="1">
      <alignment horizontal="left" vertical="center" wrapText="1"/>
    </xf>
    <xf numFmtId="8" fontId="5" fillId="5" borderId="11" xfId="1" applyNumberFormat="1" applyFont="1" applyFill="1" applyBorder="1" applyAlignment="1" applyProtection="1">
      <alignment horizontal="right" vertical="center" wrapText="1"/>
    </xf>
    <xf numFmtId="8" fontId="5" fillId="5" borderId="6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8" fontId="5" fillId="0" borderId="1" xfId="1" applyNumberFormat="1" applyFont="1" applyFill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1" xfId="0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0" fontId="8" fillId="4" borderId="11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5" fillId="0" borderId="11" xfId="1" applyNumberFormat="1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8" fontId="5" fillId="0" borderId="1" xfId="1" applyNumberFormat="1" applyFont="1" applyBorder="1" applyAlignment="1" applyProtection="1">
      <alignment horizontal="right" vertical="center" wrapText="1"/>
    </xf>
    <xf numFmtId="8" fontId="5" fillId="0" borderId="6" xfId="1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CONTR/2025/333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reparació dels ponts 35 i 51 de la línia Lleida a La Pobla de Segur de Ferrocarrils de la Generalitat de Catalunya.</a:t>
          </a:r>
          <a:b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a-ES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Lot</a:t>
          </a:r>
          <a:r>
            <a:rPr lang="ca-ES" sz="11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 Pont 35</a:t>
          </a:r>
          <a:endParaRPr lang="ca-ES" sz="1100" b="1" i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CE0FE0FA-4C7B-4C28-9125-591877274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402080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FFE1CA26-6B28-4C8E-B377-06BC29104C30}"/>
            </a:ext>
          </a:extLst>
        </xdr:cNvPr>
        <xdr:cNvSpPr txBox="1"/>
      </xdr:nvSpPr>
      <xdr:spPr>
        <a:xfrm>
          <a:off x="1863090" y="266700"/>
          <a:ext cx="4490085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CONTR/2025/333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reparació dels ponts 35 i 51 de la línia Lleida a La Pobla de Segur de Ferrocarrils de la Generalitat de Catalunya.</a:t>
          </a:r>
          <a:b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a-ES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Lot</a:t>
          </a:r>
          <a:r>
            <a:rPr lang="ca-ES" sz="11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 Pont 51</a:t>
          </a:r>
          <a:endParaRPr lang="ca-ES" sz="1100" b="1" i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7"/>
  <sheetViews>
    <sheetView zoomScale="110" zoomScaleNormal="110" workbookViewId="0">
      <selection activeCell="E9" sqref="E9:G9"/>
    </sheetView>
  </sheetViews>
  <sheetFormatPr baseColWidth="10" defaultColWidth="8.85546875" defaultRowHeight="15" x14ac:dyDescent="0.25"/>
  <cols>
    <col min="1" max="4" width="8.85546875" style="19"/>
    <col min="5" max="5" width="32.7109375" style="19" customWidth="1"/>
    <col min="6" max="6" width="13.140625" style="19" customWidth="1"/>
    <col min="7" max="7" width="14" style="19" customWidth="1"/>
    <col min="8" max="16384" width="8.85546875" style="19"/>
  </cols>
  <sheetData>
    <row r="9" spans="1:7" ht="24" customHeight="1" x14ac:dyDescent="0.25">
      <c r="B9" s="59" t="s">
        <v>0</v>
      </c>
      <c r="C9" s="59"/>
      <c r="D9" s="59"/>
      <c r="E9" s="11"/>
      <c r="F9" s="12"/>
      <c r="G9" s="13"/>
    </row>
    <row r="12" spans="1:7" ht="23.45" customHeight="1" x14ac:dyDescent="0.25">
      <c r="A12" s="54" t="s">
        <v>3</v>
      </c>
      <c r="B12" s="54"/>
      <c r="C12" s="54"/>
      <c r="D12" s="54"/>
      <c r="E12" s="54"/>
      <c r="F12" s="54"/>
      <c r="G12" s="54"/>
    </row>
    <row r="14" spans="1:7" ht="15.75" thickBot="1" x14ac:dyDescent="0.3"/>
    <row r="15" spans="1:7" ht="42" customHeight="1" x14ac:dyDescent="0.25">
      <c r="B15" s="55" t="s">
        <v>17</v>
      </c>
      <c r="C15" s="56"/>
      <c r="D15" s="56"/>
      <c r="E15" s="56"/>
      <c r="F15" s="57" t="s">
        <v>14</v>
      </c>
      <c r="G15" s="58" t="s">
        <v>4</v>
      </c>
    </row>
    <row r="16" spans="1:7" x14ac:dyDescent="0.25">
      <c r="B16" s="50" t="s">
        <v>18</v>
      </c>
      <c r="C16" s="51"/>
      <c r="D16" s="51"/>
      <c r="E16" s="51"/>
      <c r="F16" s="52">
        <v>74447.77</v>
      </c>
      <c r="G16" s="8"/>
    </row>
    <row r="17" spans="2:8" x14ac:dyDescent="0.25">
      <c r="B17" s="20" t="s">
        <v>19</v>
      </c>
      <c r="C17" s="21"/>
      <c r="D17" s="21"/>
      <c r="E17" s="22"/>
      <c r="F17" s="52">
        <v>362.81</v>
      </c>
      <c r="G17" s="53">
        <f>F17</f>
        <v>362.81</v>
      </c>
    </row>
    <row r="18" spans="2:8" ht="15" customHeight="1" x14ac:dyDescent="0.25">
      <c r="B18" s="50" t="s">
        <v>20</v>
      </c>
      <c r="C18" s="51"/>
      <c r="D18" s="51"/>
      <c r="E18" s="51"/>
      <c r="F18" s="52">
        <v>95809.69</v>
      </c>
      <c r="G18" s="8"/>
    </row>
    <row r="19" spans="2:8" x14ac:dyDescent="0.25">
      <c r="B19" s="50" t="s">
        <v>21</v>
      </c>
      <c r="C19" s="51"/>
      <c r="D19" s="51"/>
      <c r="E19" s="51"/>
      <c r="F19" s="52">
        <v>4376.7299999999996</v>
      </c>
      <c r="G19" s="8"/>
    </row>
    <row r="20" spans="2:8" x14ac:dyDescent="0.25">
      <c r="B20" s="20" t="s">
        <v>22</v>
      </c>
      <c r="C20" s="21"/>
      <c r="D20" s="21"/>
      <c r="E20" s="22"/>
      <c r="F20" s="49">
        <v>1322.83</v>
      </c>
      <c r="G20" s="8"/>
    </row>
    <row r="21" spans="2:8" x14ac:dyDescent="0.25">
      <c r="B21" s="14" t="s">
        <v>23</v>
      </c>
      <c r="C21" s="15"/>
      <c r="D21" s="15"/>
      <c r="E21" s="16"/>
      <c r="F21" s="17"/>
      <c r="G21" s="18"/>
    </row>
    <row r="22" spans="2:8" ht="15" customHeight="1" x14ac:dyDescent="0.25">
      <c r="B22" s="20" t="s">
        <v>24</v>
      </c>
      <c r="C22" s="21"/>
      <c r="D22" s="21"/>
      <c r="E22" s="22"/>
      <c r="F22" s="23">
        <v>10492.38</v>
      </c>
      <c r="G22" s="2">
        <f>F22</f>
        <v>10492.38</v>
      </c>
    </row>
    <row r="23" spans="2:8" ht="15" customHeight="1" x14ac:dyDescent="0.25">
      <c r="B23" s="24" t="s">
        <v>5</v>
      </c>
      <c r="C23" s="25"/>
      <c r="D23" s="25"/>
      <c r="E23" s="25"/>
      <c r="F23" s="26"/>
      <c r="G23" s="2">
        <f>G34+G35</f>
        <v>10855.189999999999</v>
      </c>
      <c r="H23" s="27"/>
    </row>
    <row r="24" spans="2:8" x14ac:dyDescent="0.25">
      <c r="B24" s="28" t="s">
        <v>12</v>
      </c>
      <c r="C24" s="29"/>
      <c r="D24" s="29"/>
      <c r="E24" s="29"/>
      <c r="F24" s="30"/>
      <c r="G24" s="3">
        <f>+ROUND(G23*0.13,2)</f>
        <v>1411.17</v>
      </c>
    </row>
    <row r="25" spans="2:8" x14ac:dyDescent="0.25">
      <c r="B25" s="28" t="s">
        <v>13</v>
      </c>
      <c r="C25" s="29"/>
      <c r="D25" s="29"/>
      <c r="E25" s="29"/>
      <c r="F25" s="30"/>
      <c r="G25" s="4">
        <f>ROUND(G23*0.06,2)</f>
        <v>651.30999999999995</v>
      </c>
    </row>
    <row r="26" spans="2:8" x14ac:dyDescent="0.25">
      <c r="B26" s="31" t="s">
        <v>6</v>
      </c>
      <c r="C26" s="32"/>
      <c r="D26" s="32"/>
      <c r="E26" s="32"/>
      <c r="F26" s="33"/>
      <c r="G26" s="5">
        <f>G23+G24+G25</f>
        <v>12917.669999999998</v>
      </c>
    </row>
    <row r="27" spans="2:8" x14ac:dyDescent="0.25">
      <c r="B27" s="34" t="s">
        <v>1</v>
      </c>
      <c r="C27" s="35"/>
      <c r="D27" s="35"/>
      <c r="E27" s="35"/>
      <c r="F27" s="36"/>
      <c r="G27" s="6">
        <f>ROUND(G26*0.21,2)</f>
        <v>2712.71</v>
      </c>
    </row>
    <row r="28" spans="2:8" ht="15.75" customHeight="1" thickBot="1" x14ac:dyDescent="0.3">
      <c r="B28" s="37" t="s">
        <v>2</v>
      </c>
      <c r="C28" s="38"/>
      <c r="D28" s="38"/>
      <c r="E28" s="38"/>
      <c r="F28" s="39"/>
      <c r="G28" s="7">
        <f>G26+G27</f>
        <v>15630.379999999997</v>
      </c>
    </row>
    <row r="29" spans="2:8" ht="15.75" customHeight="1" x14ac:dyDescent="0.25">
      <c r="B29" s="40"/>
      <c r="C29" s="40"/>
      <c r="D29" s="40"/>
      <c r="E29" s="40"/>
      <c r="F29" s="40"/>
      <c r="G29" s="1"/>
    </row>
    <row r="30" spans="2:8" x14ac:dyDescent="0.25">
      <c r="B30" s="41" t="s">
        <v>7</v>
      </c>
      <c r="C30" s="41"/>
      <c r="D30" s="41"/>
      <c r="E30" s="41"/>
      <c r="F30" s="41"/>
      <c r="G30" s="41"/>
    </row>
    <row r="31" spans="2:8" x14ac:dyDescent="0.25">
      <c r="B31" s="41"/>
      <c r="C31" s="41"/>
      <c r="D31" s="41"/>
      <c r="E31" s="41"/>
      <c r="F31" s="41"/>
      <c r="G31" s="41"/>
    </row>
    <row r="32" spans="2:8" x14ac:dyDescent="0.25">
      <c r="B32" s="41"/>
      <c r="C32" s="41"/>
      <c r="D32" s="41"/>
      <c r="E32" s="41"/>
      <c r="F32" s="41"/>
      <c r="G32" s="41"/>
    </row>
    <row r="33" spans="2:7" x14ac:dyDescent="0.25">
      <c r="B33" s="42"/>
      <c r="C33" s="42"/>
      <c r="D33" s="42"/>
      <c r="E33" s="42"/>
      <c r="F33" s="43" t="s">
        <v>15</v>
      </c>
      <c r="G33" s="44" t="s">
        <v>16</v>
      </c>
    </row>
    <row r="34" spans="2:7" ht="15" customHeight="1" x14ac:dyDescent="0.25">
      <c r="B34" s="45" t="s">
        <v>8</v>
      </c>
      <c r="C34" s="46"/>
      <c r="D34" s="46"/>
      <c r="E34" s="47"/>
      <c r="F34" s="10">
        <f>SUM(F18:F20)+F16</f>
        <v>175957.02000000002</v>
      </c>
      <c r="G34" s="10">
        <f>ROUND(G16,2)+ROUND(G18,2)+ROUND(G19,2)+ROUND(G20,2)</f>
        <v>0</v>
      </c>
    </row>
    <row r="35" spans="2:7" ht="15" customHeight="1" x14ac:dyDescent="0.25">
      <c r="B35" s="45" t="s">
        <v>9</v>
      </c>
      <c r="C35" s="46"/>
      <c r="D35" s="46"/>
      <c r="E35" s="47"/>
      <c r="F35" s="48">
        <f>F17+F22</f>
        <v>10855.189999999999</v>
      </c>
      <c r="G35" s="48">
        <f>G22+G17</f>
        <v>10855.189999999999</v>
      </c>
    </row>
    <row r="36" spans="2:7" ht="15" customHeight="1" x14ac:dyDescent="0.25">
      <c r="B36" s="45" t="s">
        <v>10</v>
      </c>
      <c r="C36" s="46"/>
      <c r="D36" s="46"/>
      <c r="E36" s="47"/>
      <c r="F36" s="9">
        <f>ROUND(F34*0.13,2)+ROUND(F34*0.06,2)+F34</f>
        <v>209388.85000000003</v>
      </c>
      <c r="G36" s="9">
        <f>ROUND(G34*0.13,2)+ROUND(G34*0.06,2)+G34</f>
        <v>0</v>
      </c>
    </row>
    <row r="37" spans="2:7" ht="15" customHeight="1" x14ac:dyDescent="0.25">
      <c r="B37" s="45" t="s">
        <v>11</v>
      </c>
      <c r="C37" s="46"/>
      <c r="D37" s="46"/>
      <c r="E37" s="47"/>
      <c r="F37" s="10">
        <f>ROUND(F35*0.13,2)+ROUND(F35*0.06,2)+F35</f>
        <v>12917.669999999998</v>
      </c>
      <c r="G37" s="10">
        <f>ROUND(G35*0.13,2)+ROUND(G35*0.06,2)+G35</f>
        <v>12917.669999999998</v>
      </c>
    </row>
  </sheetData>
  <sheetProtection algorithmName="SHA-512" hashValue="6StIdsP5dzBZL56MzZe2tZppXwp/P3QfOnMUO6h1/9C+tECY7fy1+A0sgubhGyBox88JzcZfYqXXZcBqvvA+rQ==" saltValue="2+3fbrYogVicIDpogGh/6w==" spinCount="100000" sheet="1" objects="1" scenarios="1" selectLockedCells="1"/>
  <mergeCells count="22">
    <mergeCell ref="B34:E34"/>
    <mergeCell ref="B35:E35"/>
    <mergeCell ref="B36:E36"/>
    <mergeCell ref="B37:E37"/>
    <mergeCell ref="B20:E20"/>
    <mergeCell ref="B21:E21"/>
    <mergeCell ref="B22:E22"/>
    <mergeCell ref="B30:G32"/>
    <mergeCell ref="B28:F28"/>
    <mergeCell ref="B25:F25"/>
    <mergeCell ref="B26:F26"/>
    <mergeCell ref="B27:F27"/>
    <mergeCell ref="B9:D9"/>
    <mergeCell ref="E9:G9"/>
    <mergeCell ref="A12:G12"/>
    <mergeCell ref="B15:E15"/>
    <mergeCell ref="B16:E16"/>
    <mergeCell ref="B17:E17"/>
    <mergeCell ref="B18:E18"/>
    <mergeCell ref="B19:E19"/>
    <mergeCell ref="B23:F23"/>
    <mergeCell ref="B24:F2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82B4-88E8-40E5-9BB8-D0FA5A52DED2}">
  <dimension ref="A9:H37"/>
  <sheetViews>
    <sheetView tabSelected="1" zoomScale="110" zoomScaleNormal="110" workbookViewId="0">
      <selection activeCell="E9" sqref="E9:G9"/>
    </sheetView>
  </sheetViews>
  <sheetFormatPr baseColWidth="10" defaultColWidth="8.85546875" defaultRowHeight="15" x14ac:dyDescent="0.25"/>
  <cols>
    <col min="1" max="4" width="8.85546875" style="19"/>
    <col min="5" max="5" width="32.7109375" style="19" customWidth="1"/>
    <col min="6" max="6" width="13.140625" style="19" customWidth="1"/>
    <col min="7" max="7" width="14" style="19" customWidth="1"/>
    <col min="8" max="16384" width="8.85546875" style="19"/>
  </cols>
  <sheetData>
    <row r="9" spans="1:7" ht="24" customHeight="1" x14ac:dyDescent="0.25">
      <c r="B9" s="59" t="s">
        <v>0</v>
      </c>
      <c r="C9" s="59"/>
      <c r="D9" s="59"/>
      <c r="E9" s="11"/>
      <c r="F9" s="12"/>
      <c r="G9" s="13"/>
    </row>
    <row r="12" spans="1:7" ht="23.45" customHeight="1" x14ac:dyDescent="0.25">
      <c r="A12" s="54" t="s">
        <v>3</v>
      </c>
      <c r="B12" s="54"/>
      <c r="C12" s="54"/>
      <c r="D12" s="54"/>
      <c r="E12" s="54"/>
      <c r="F12" s="54"/>
      <c r="G12" s="54"/>
    </row>
    <row r="14" spans="1:7" ht="15.75" thickBot="1" x14ac:dyDescent="0.3"/>
    <row r="15" spans="1:7" ht="42" customHeight="1" x14ac:dyDescent="0.25">
      <c r="B15" s="55" t="s">
        <v>25</v>
      </c>
      <c r="C15" s="56"/>
      <c r="D15" s="56"/>
      <c r="E15" s="56"/>
      <c r="F15" s="57" t="s">
        <v>14</v>
      </c>
      <c r="G15" s="58" t="s">
        <v>4</v>
      </c>
    </row>
    <row r="16" spans="1:7" x14ac:dyDescent="0.25">
      <c r="B16" s="50" t="s">
        <v>26</v>
      </c>
      <c r="C16" s="51"/>
      <c r="D16" s="51"/>
      <c r="E16" s="51"/>
      <c r="F16" s="52">
        <v>2990.52</v>
      </c>
      <c r="G16" s="8"/>
    </row>
    <row r="17" spans="2:8" x14ac:dyDescent="0.25">
      <c r="B17" s="20" t="s">
        <v>27</v>
      </c>
      <c r="C17" s="21"/>
      <c r="D17" s="21"/>
      <c r="E17" s="22"/>
      <c r="F17" s="52">
        <v>4988.67</v>
      </c>
      <c r="G17" s="53">
        <f>F17</f>
        <v>4988.67</v>
      </c>
    </row>
    <row r="18" spans="2:8" ht="15" customHeight="1" x14ac:dyDescent="0.25">
      <c r="B18" s="50" t="s">
        <v>28</v>
      </c>
      <c r="C18" s="51"/>
      <c r="D18" s="51"/>
      <c r="E18" s="51"/>
      <c r="F18" s="52">
        <v>182960.44</v>
      </c>
      <c r="G18" s="8"/>
    </row>
    <row r="19" spans="2:8" x14ac:dyDescent="0.25">
      <c r="B19" s="50" t="s">
        <v>29</v>
      </c>
      <c r="C19" s="51"/>
      <c r="D19" s="51"/>
      <c r="E19" s="51"/>
      <c r="F19" s="52">
        <v>4517.71</v>
      </c>
      <c r="G19" s="8"/>
    </row>
    <row r="20" spans="2:8" x14ac:dyDescent="0.25">
      <c r="B20" s="20" t="s">
        <v>30</v>
      </c>
      <c r="C20" s="21"/>
      <c r="D20" s="21"/>
      <c r="E20" s="22"/>
      <c r="F20" s="49">
        <v>2451.06</v>
      </c>
      <c r="G20" s="8"/>
    </row>
    <row r="21" spans="2:8" x14ac:dyDescent="0.25">
      <c r="B21" s="14" t="s">
        <v>31</v>
      </c>
      <c r="C21" s="15"/>
      <c r="D21" s="15"/>
      <c r="E21" s="16"/>
      <c r="F21" s="17"/>
      <c r="G21" s="18"/>
    </row>
    <row r="22" spans="2:8" ht="15" customHeight="1" x14ac:dyDescent="0.25">
      <c r="B22" s="20" t="s">
        <v>32</v>
      </c>
      <c r="C22" s="21"/>
      <c r="D22" s="21"/>
      <c r="E22" s="22"/>
      <c r="F22" s="23">
        <v>14341.9</v>
      </c>
      <c r="G22" s="2">
        <f>F22</f>
        <v>14341.9</v>
      </c>
    </row>
    <row r="23" spans="2:8" ht="15" customHeight="1" x14ac:dyDescent="0.25">
      <c r="B23" s="24" t="s">
        <v>5</v>
      </c>
      <c r="C23" s="25"/>
      <c r="D23" s="25"/>
      <c r="E23" s="25"/>
      <c r="F23" s="26"/>
      <c r="G23" s="2">
        <f>G34+G35</f>
        <v>19330.57</v>
      </c>
      <c r="H23" s="27"/>
    </row>
    <row r="24" spans="2:8" x14ac:dyDescent="0.25">
      <c r="B24" s="28" t="s">
        <v>12</v>
      </c>
      <c r="C24" s="29"/>
      <c r="D24" s="29"/>
      <c r="E24" s="29"/>
      <c r="F24" s="30"/>
      <c r="G24" s="3">
        <f>+ROUND(G23*0.13,2)</f>
        <v>2512.9699999999998</v>
      </c>
    </row>
    <row r="25" spans="2:8" x14ac:dyDescent="0.25">
      <c r="B25" s="28" t="s">
        <v>13</v>
      </c>
      <c r="C25" s="29"/>
      <c r="D25" s="29"/>
      <c r="E25" s="29"/>
      <c r="F25" s="30"/>
      <c r="G25" s="4">
        <f>ROUND(G23*0.06,2)</f>
        <v>1159.83</v>
      </c>
    </row>
    <row r="26" spans="2:8" x14ac:dyDescent="0.25">
      <c r="B26" s="31" t="s">
        <v>6</v>
      </c>
      <c r="C26" s="32"/>
      <c r="D26" s="32"/>
      <c r="E26" s="32"/>
      <c r="F26" s="33"/>
      <c r="G26" s="5">
        <f>G23+G24+G25</f>
        <v>23003.370000000003</v>
      </c>
    </row>
    <row r="27" spans="2:8" x14ac:dyDescent="0.25">
      <c r="B27" s="34" t="s">
        <v>1</v>
      </c>
      <c r="C27" s="35"/>
      <c r="D27" s="35"/>
      <c r="E27" s="35"/>
      <c r="F27" s="36"/>
      <c r="G27" s="6">
        <f>ROUND(G26*0.21,2)</f>
        <v>4830.71</v>
      </c>
    </row>
    <row r="28" spans="2:8" ht="15.75" customHeight="1" thickBot="1" x14ac:dyDescent="0.3">
      <c r="B28" s="37" t="s">
        <v>2</v>
      </c>
      <c r="C28" s="38"/>
      <c r="D28" s="38"/>
      <c r="E28" s="38"/>
      <c r="F28" s="39"/>
      <c r="G28" s="7">
        <f>G26+G27</f>
        <v>27834.080000000002</v>
      </c>
    </row>
    <row r="29" spans="2:8" ht="15.75" customHeight="1" x14ac:dyDescent="0.25">
      <c r="B29" s="40"/>
      <c r="C29" s="40"/>
      <c r="D29" s="40"/>
      <c r="E29" s="40"/>
      <c r="F29" s="40"/>
      <c r="G29" s="1"/>
    </row>
    <row r="30" spans="2:8" x14ac:dyDescent="0.25">
      <c r="B30" s="41" t="s">
        <v>7</v>
      </c>
      <c r="C30" s="41"/>
      <c r="D30" s="41"/>
      <c r="E30" s="41"/>
      <c r="F30" s="41"/>
      <c r="G30" s="41"/>
    </row>
    <row r="31" spans="2:8" x14ac:dyDescent="0.25">
      <c r="B31" s="41"/>
      <c r="C31" s="41"/>
      <c r="D31" s="41"/>
      <c r="E31" s="41"/>
      <c r="F31" s="41"/>
      <c r="G31" s="41"/>
    </row>
    <row r="32" spans="2:8" x14ac:dyDescent="0.25">
      <c r="B32" s="41"/>
      <c r="C32" s="41"/>
      <c r="D32" s="41"/>
      <c r="E32" s="41"/>
      <c r="F32" s="41"/>
      <c r="G32" s="41"/>
    </row>
    <row r="33" spans="2:7" x14ac:dyDescent="0.25">
      <c r="B33" s="42"/>
      <c r="C33" s="42"/>
      <c r="D33" s="42"/>
      <c r="E33" s="42"/>
      <c r="F33" s="43" t="s">
        <v>15</v>
      </c>
      <c r="G33" s="44" t="s">
        <v>16</v>
      </c>
    </row>
    <row r="34" spans="2:7" ht="15" customHeight="1" x14ac:dyDescent="0.25">
      <c r="B34" s="45" t="s">
        <v>8</v>
      </c>
      <c r="C34" s="46"/>
      <c r="D34" s="46"/>
      <c r="E34" s="47"/>
      <c r="F34" s="10">
        <f>SUM(F18:F20)+F16</f>
        <v>192919.72999999998</v>
      </c>
      <c r="G34" s="10">
        <f>ROUND(G16,2)+ROUND(G18,2)+ROUND(G19,2)+ROUND(G20,2)</f>
        <v>0</v>
      </c>
    </row>
    <row r="35" spans="2:7" ht="15" customHeight="1" x14ac:dyDescent="0.25">
      <c r="B35" s="45" t="s">
        <v>9</v>
      </c>
      <c r="C35" s="46"/>
      <c r="D35" s="46"/>
      <c r="E35" s="47"/>
      <c r="F35" s="48">
        <f>F17+F22</f>
        <v>19330.57</v>
      </c>
      <c r="G35" s="48">
        <f>G17+G22</f>
        <v>19330.57</v>
      </c>
    </row>
    <row r="36" spans="2:7" ht="15" customHeight="1" x14ac:dyDescent="0.25">
      <c r="B36" s="45" t="s">
        <v>10</v>
      </c>
      <c r="C36" s="46"/>
      <c r="D36" s="46"/>
      <c r="E36" s="47"/>
      <c r="F36" s="9">
        <f>ROUND(F34*0.13,2)+ROUND(F34*0.06,2)+F34</f>
        <v>229574.46999999997</v>
      </c>
      <c r="G36" s="9">
        <f>ROUND(G34*0.13,2)+ROUND(G34*0.06,2)+G34</f>
        <v>0</v>
      </c>
    </row>
    <row r="37" spans="2:7" ht="15" customHeight="1" x14ac:dyDescent="0.25">
      <c r="B37" s="45" t="s">
        <v>11</v>
      </c>
      <c r="C37" s="46"/>
      <c r="D37" s="46"/>
      <c r="E37" s="47"/>
      <c r="F37" s="10">
        <f>ROUND(F35*0.13,2)+ROUND(F35*0.06,2)+F35</f>
        <v>23003.37</v>
      </c>
      <c r="G37" s="10">
        <f>ROUND(G35*0.13,2)+ROUND(G35*0.06,2)+G35</f>
        <v>23003.37</v>
      </c>
    </row>
  </sheetData>
  <sheetProtection algorithmName="SHA-512" hashValue="FgcsOm+t6MRXSV0zoPkS24YyQlUQyWa4XyhUkm+HvbwlDgD8sBhawG9LkbgD5quGFWaAAjj9908rUJoLhfbCYw==" saltValue="2hCDY1l8aywYGnQF1pdEGQ==" spinCount="100000" sheet="1" objects="1" scenarios="1" selectLockedCells="1"/>
  <mergeCells count="22">
    <mergeCell ref="B23:F23"/>
    <mergeCell ref="B9:D9"/>
    <mergeCell ref="E9:G9"/>
    <mergeCell ref="A12:G12"/>
    <mergeCell ref="B15:E15"/>
    <mergeCell ref="B16:E16"/>
    <mergeCell ref="B17:E17"/>
    <mergeCell ref="B18:E18"/>
    <mergeCell ref="B19:E19"/>
    <mergeCell ref="B20:E20"/>
    <mergeCell ref="B21:E21"/>
    <mergeCell ref="B22:E22"/>
    <mergeCell ref="B34:E34"/>
    <mergeCell ref="B35:E35"/>
    <mergeCell ref="B36:E36"/>
    <mergeCell ref="B37:E37"/>
    <mergeCell ref="B24:F24"/>
    <mergeCell ref="B25:F25"/>
    <mergeCell ref="B26:F26"/>
    <mergeCell ref="B27:F27"/>
    <mergeCell ref="B28:F28"/>
    <mergeCell ref="B30:G3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E4DB1-523B-4AA8-8E5A-1A7CC38C3426}"/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PCAP-Oferta ecoLOT1_P35</vt:lpstr>
      <vt:lpstr>Annex 2 PCAP-Oferta ecoLOT2_P51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2026-02-02T08:39:34Z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