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onra\OneDrive\Documentos\CONRAD\0 Proyectos Abiertos\0 Reus Esport i Lleure\Plecs\"/>
    </mc:Choice>
  </mc:AlternateContent>
  <xr:revisionPtr revIDLastSave="0" documentId="13_ncr:1_{AC00B701-E9D6-49B3-B3CC-4D6D19C0642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Desglos economic" sheetId="3" r:id="rId1"/>
    <sheet name="Preu Metre Cuadrat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8" l="1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M47" i="8"/>
  <c r="N47" i="8" s="1"/>
  <c r="L47" i="8"/>
  <c r="K47" i="8"/>
  <c r="J47" i="8"/>
  <c r="I47" i="8"/>
  <c r="H47" i="8"/>
  <c r="B32" i="8"/>
  <c r="H12" i="8"/>
  <c r="H10" i="8"/>
  <c r="I10" i="8"/>
  <c r="J10" i="8"/>
  <c r="K10" i="8"/>
  <c r="L10" i="8"/>
  <c r="M10" i="8"/>
  <c r="H11" i="8"/>
  <c r="I11" i="8"/>
  <c r="J11" i="8"/>
  <c r="K11" i="8"/>
  <c r="L11" i="8"/>
  <c r="M11" i="8"/>
  <c r="I12" i="8"/>
  <c r="J12" i="8"/>
  <c r="K12" i="8"/>
  <c r="L12" i="8"/>
  <c r="M12" i="8"/>
  <c r="H13" i="8"/>
  <c r="I13" i="8"/>
  <c r="J13" i="8"/>
  <c r="K13" i="8"/>
  <c r="L13" i="8"/>
  <c r="M13" i="8"/>
  <c r="H14" i="8"/>
  <c r="I14" i="8"/>
  <c r="J14" i="8"/>
  <c r="K14" i="8"/>
  <c r="L14" i="8"/>
  <c r="M14" i="8"/>
  <c r="H15" i="8"/>
  <c r="I15" i="8"/>
  <c r="J15" i="8"/>
  <c r="K15" i="8"/>
  <c r="L15" i="8"/>
  <c r="M15" i="8"/>
  <c r="H16" i="8"/>
  <c r="I16" i="8"/>
  <c r="J16" i="8"/>
  <c r="K16" i="8"/>
  <c r="L16" i="8"/>
  <c r="M16" i="8"/>
  <c r="H17" i="8"/>
  <c r="I17" i="8"/>
  <c r="J17" i="8"/>
  <c r="K17" i="8"/>
  <c r="L17" i="8"/>
  <c r="M17" i="8"/>
  <c r="H18" i="8"/>
  <c r="I18" i="8"/>
  <c r="J18" i="8"/>
  <c r="K18" i="8"/>
  <c r="L18" i="8"/>
  <c r="M18" i="8"/>
  <c r="H22" i="8"/>
  <c r="I22" i="8"/>
  <c r="J22" i="8"/>
  <c r="K22" i="8"/>
  <c r="L22" i="8"/>
  <c r="M22" i="8"/>
  <c r="H23" i="8"/>
  <c r="I23" i="8"/>
  <c r="J23" i="8"/>
  <c r="K23" i="8"/>
  <c r="L23" i="8"/>
  <c r="M23" i="8"/>
  <c r="H24" i="8"/>
  <c r="I24" i="8"/>
  <c r="J24" i="8"/>
  <c r="K24" i="8"/>
  <c r="L24" i="8"/>
  <c r="M24" i="8"/>
  <c r="H25" i="8"/>
  <c r="I25" i="8"/>
  <c r="J25" i="8"/>
  <c r="K25" i="8"/>
  <c r="L25" i="8"/>
  <c r="M25" i="8"/>
  <c r="J9" i="8"/>
  <c r="K9" i="8"/>
  <c r="L9" i="8"/>
  <c r="M9" i="8"/>
  <c r="I9" i="8"/>
  <c r="H9" i="8"/>
  <c r="E32" i="3"/>
  <c r="F20" i="3" s="1"/>
  <c r="F34" i="3" l="1"/>
  <c r="M51" i="8"/>
  <c r="M50" i="8"/>
  <c r="M48" i="8"/>
  <c r="L48" i="8"/>
  <c r="K48" i="8"/>
  <c r="J48" i="8"/>
  <c r="I48" i="8"/>
  <c r="H48" i="8"/>
  <c r="M46" i="8"/>
  <c r="L46" i="8"/>
  <c r="K46" i="8"/>
  <c r="J46" i="8"/>
  <c r="I46" i="8"/>
  <c r="H46" i="8"/>
  <c r="M45" i="8"/>
  <c r="L45" i="8"/>
  <c r="K45" i="8"/>
  <c r="J45" i="8"/>
  <c r="I45" i="8"/>
  <c r="H45" i="8"/>
  <c r="M44" i="8"/>
  <c r="L44" i="8"/>
  <c r="K44" i="8"/>
  <c r="J44" i="8"/>
  <c r="I44" i="8"/>
  <c r="H44" i="8"/>
  <c r="M43" i="8"/>
  <c r="L43" i="8"/>
  <c r="K43" i="8"/>
  <c r="J43" i="8"/>
  <c r="I43" i="8"/>
  <c r="H43" i="8"/>
  <c r="M42" i="8"/>
  <c r="L42" i="8"/>
  <c r="K42" i="8"/>
  <c r="J42" i="8"/>
  <c r="I42" i="8"/>
  <c r="H42" i="8"/>
  <c r="M41" i="8"/>
  <c r="N41" i="8" s="1"/>
  <c r="L41" i="8"/>
  <c r="K41" i="8"/>
  <c r="J41" i="8"/>
  <c r="I41" i="8"/>
  <c r="H41" i="8"/>
  <c r="M40" i="8"/>
  <c r="N40" i="8" s="1"/>
  <c r="L40" i="8"/>
  <c r="K40" i="8"/>
  <c r="J40" i="8"/>
  <c r="I40" i="8"/>
  <c r="H40" i="8"/>
  <c r="M39" i="8"/>
  <c r="L39" i="8"/>
  <c r="K39" i="8"/>
  <c r="J39" i="8"/>
  <c r="I39" i="8"/>
  <c r="H39" i="8"/>
  <c r="M38" i="8"/>
  <c r="L38" i="8"/>
  <c r="K38" i="8"/>
  <c r="J38" i="8"/>
  <c r="I38" i="8"/>
  <c r="H38" i="8"/>
  <c r="M37" i="8"/>
  <c r="L37" i="8"/>
  <c r="K37" i="8"/>
  <c r="J37" i="8"/>
  <c r="I37" i="8"/>
  <c r="H37" i="8"/>
  <c r="M36" i="8"/>
  <c r="N36" i="8" s="1"/>
  <c r="L36" i="8"/>
  <c r="K36" i="8"/>
  <c r="J36" i="8"/>
  <c r="I36" i="8"/>
  <c r="H36" i="8"/>
  <c r="M35" i="8"/>
  <c r="L35" i="8"/>
  <c r="K35" i="8"/>
  <c r="J35" i="8"/>
  <c r="I35" i="8"/>
  <c r="H35" i="8"/>
  <c r="M34" i="8"/>
  <c r="L34" i="8"/>
  <c r="K34" i="8"/>
  <c r="J34" i="8"/>
  <c r="I34" i="8"/>
  <c r="H34" i="8"/>
  <c r="M33" i="8"/>
  <c r="L33" i="8"/>
  <c r="K33" i="8"/>
  <c r="J33" i="8"/>
  <c r="I33" i="8"/>
  <c r="H33" i="8"/>
  <c r="M32" i="8"/>
  <c r="L32" i="8"/>
  <c r="K32" i="8"/>
  <c r="J32" i="8"/>
  <c r="I32" i="8"/>
  <c r="H32" i="8"/>
  <c r="M28" i="8"/>
  <c r="M27" i="8"/>
  <c r="G21" i="8"/>
  <c r="G20" i="8"/>
  <c r="G19" i="8"/>
  <c r="E103" i="3"/>
  <c r="F103" i="3" s="1"/>
  <c r="E102" i="3"/>
  <c r="F102" i="3" s="1"/>
  <c r="E101" i="3"/>
  <c r="F101" i="3" s="1"/>
  <c r="E100" i="3"/>
  <c r="F100" i="3" s="1"/>
  <c r="E99" i="3"/>
  <c r="F99" i="3" s="1"/>
  <c r="E98" i="3"/>
  <c r="F98" i="3" s="1"/>
  <c r="E97" i="3"/>
  <c r="F97" i="3" s="1"/>
  <c r="E96" i="3"/>
  <c r="F96" i="3" s="1"/>
  <c r="I21" i="8" l="1"/>
  <c r="M21" i="8"/>
  <c r="K21" i="8"/>
  <c r="J21" i="8"/>
  <c r="H21" i="8"/>
  <c r="L21" i="8"/>
  <c r="L20" i="8"/>
  <c r="I20" i="8"/>
  <c r="M20" i="8"/>
  <c r="N43" i="8" s="1"/>
  <c r="K20" i="8"/>
  <c r="H20" i="8"/>
  <c r="J20" i="8"/>
  <c r="J19" i="8"/>
  <c r="K19" i="8"/>
  <c r="M19" i="8"/>
  <c r="N42" i="8" s="1"/>
  <c r="I19" i="8"/>
  <c r="H19" i="8"/>
  <c r="L19" i="8"/>
  <c r="N44" i="8"/>
  <c r="N39" i="8"/>
  <c r="N37" i="8"/>
  <c r="N45" i="8"/>
  <c r="N38" i="8"/>
  <c r="N46" i="8"/>
  <c r="N33" i="8"/>
  <c r="N32" i="8"/>
  <c r="N48" i="8"/>
  <c r="N50" i="8"/>
  <c r="N51" i="8"/>
  <c r="N35" i="8"/>
  <c r="N34" i="8"/>
  <c r="E65" i="3" l="1"/>
  <c r="I103" i="3"/>
  <c r="H103" i="3" s="1"/>
  <c r="I102" i="3"/>
  <c r="I101" i="3"/>
  <c r="H101" i="3" s="1"/>
  <c r="I100" i="3"/>
  <c r="H100" i="3" s="1"/>
  <c r="I99" i="3"/>
  <c r="I98" i="3"/>
  <c r="I97" i="3"/>
  <c r="H97" i="3" s="1"/>
  <c r="I96" i="3"/>
  <c r="H96" i="3" s="1"/>
  <c r="J100" i="3" l="1"/>
  <c r="J99" i="3"/>
  <c r="J102" i="3"/>
  <c r="J101" i="3"/>
  <c r="H99" i="3"/>
  <c r="H102" i="3"/>
  <c r="J96" i="3"/>
  <c r="J98" i="3"/>
  <c r="J103" i="3"/>
  <c r="J97" i="3"/>
  <c r="H98" i="3"/>
  <c r="F23" i="3" l="1"/>
  <c r="F22" i="3"/>
  <c r="F28" i="3"/>
  <c r="F29" i="3"/>
  <c r="F25" i="3"/>
  <c r="F24" i="3"/>
  <c r="F27" i="3"/>
  <c r="F26" i="3"/>
  <c r="F30" i="3"/>
  <c r="D81" i="3" l="1"/>
  <c r="E51" i="3"/>
  <c r="E54" i="3" s="1"/>
  <c r="E56" i="3" l="1"/>
  <c r="F49" i="3" s="1"/>
  <c r="F47" i="3" l="1"/>
  <c r="F45" i="3"/>
  <c r="F46" i="3"/>
  <c r="F48" i="3"/>
  <c r="F50" i="3"/>
  <c r="G32" i="3"/>
  <c r="G20" i="3" s="1"/>
  <c r="I20" i="3" s="1"/>
  <c r="H20" i="3" s="1"/>
  <c r="F41" i="3"/>
  <c r="F39" i="3"/>
  <c r="F51" i="3"/>
  <c r="F44" i="3"/>
  <c r="F42" i="3"/>
  <c r="F52" i="3"/>
  <c r="F53" i="3"/>
  <c r="F54" i="3"/>
  <c r="F43" i="3"/>
  <c r="F40" i="3"/>
  <c r="F55" i="3"/>
  <c r="D80" i="3"/>
  <c r="D82" i="3" s="1"/>
  <c r="E57" i="3"/>
  <c r="F56" i="3"/>
  <c r="E58" i="3" l="1"/>
  <c r="I32" i="3"/>
  <c r="H32" i="3" s="1"/>
  <c r="E68" i="3" l="1"/>
  <c r="E70" i="3" s="1"/>
  <c r="F69" i="3" l="1"/>
  <c r="G34" i="3"/>
  <c r="F66" i="3"/>
  <c r="F67" i="3"/>
  <c r="F62" i="3"/>
  <c r="F65" i="3"/>
  <c r="F70" i="3"/>
  <c r="F63" i="3"/>
  <c r="F64" i="3"/>
  <c r="E71" i="3"/>
  <c r="E72" i="3" s="1"/>
  <c r="F68" i="3"/>
  <c r="I34" i="3" l="1"/>
  <c r="G26" i="3" l="1"/>
  <c r="I26" i="3" s="1"/>
  <c r="H26" i="3" s="1"/>
  <c r="G28" i="3"/>
  <c r="I28" i="3" s="1"/>
  <c r="H28" i="3" s="1"/>
  <c r="G29" i="3"/>
  <c r="I29" i="3" s="1"/>
  <c r="H29" i="3" s="1"/>
  <c r="G22" i="3"/>
  <c r="I22" i="3" s="1"/>
  <c r="H22" i="3" s="1"/>
  <c r="G27" i="3"/>
  <c r="I27" i="3" s="1"/>
  <c r="H27" i="3" s="1"/>
  <c r="G25" i="3"/>
  <c r="I25" i="3" s="1"/>
  <c r="H25" i="3" s="1"/>
  <c r="G24" i="3"/>
  <c r="I24" i="3" s="1"/>
  <c r="H24" i="3" s="1"/>
  <c r="G23" i="3"/>
  <c r="I23" i="3" s="1"/>
  <c r="H23" i="3" s="1"/>
  <c r="G30" i="3"/>
  <c r="I30" i="3" s="1"/>
  <c r="H30" i="3" s="1"/>
  <c r="H34" i="3"/>
  <c r="F18" i="3" l="1"/>
  <c r="G18" i="3" s="1"/>
  <c r="I18" i="3" s="1"/>
  <c r="H18" i="3" s="1"/>
  <c r="F16" i="3"/>
  <c r="G16" i="3" s="1"/>
  <c r="I16" i="3" s="1"/>
  <c r="H16" i="3" s="1"/>
  <c r="F21" i="3"/>
  <c r="G21" i="3" s="1"/>
  <c r="I21" i="3" s="1"/>
  <c r="H21" i="3" s="1"/>
  <c r="F19" i="3"/>
  <c r="G19" i="3" s="1"/>
  <c r="I19" i="3" s="1"/>
  <c r="H19" i="3" s="1"/>
  <c r="F15" i="3"/>
  <c r="G15" i="3" s="1"/>
  <c r="I15" i="3" s="1"/>
  <c r="H15" i="3" s="1"/>
  <c r="F17" i="3"/>
  <c r="G17" i="3" s="1"/>
  <c r="I17" i="3" s="1"/>
  <c r="H17" i="3" s="1"/>
  <c r="F13" i="3"/>
  <c r="G13" i="3" s="1"/>
  <c r="I13" i="3" s="1"/>
  <c r="H13" i="3" s="1"/>
  <c r="F14" i="3"/>
  <c r="G14" i="3" s="1"/>
  <c r="I14" i="3" s="1"/>
  <c r="H14" i="3" s="1"/>
  <c r="F12" i="3"/>
  <c r="G12" i="3" s="1"/>
  <c r="I12" i="3" s="1"/>
  <c r="H12" i="3" s="1"/>
  <c r="F32" i="3"/>
  <c r="F11" i="3"/>
  <c r="G11" i="3" s="1"/>
  <c r="D83" i="3"/>
  <c r="D85" i="3" s="1"/>
  <c r="I11" i="3" l="1"/>
  <c r="H11" i="3" l="1"/>
</calcChain>
</file>

<file path=xl/sharedStrings.xml><?xml version="1.0" encoding="utf-8"?>
<sst xmlns="http://schemas.openxmlformats.org/spreadsheetml/2006/main" count="133" uniqueCount="106">
  <si>
    <t>Empresa:</t>
  </si>
  <si>
    <t>TOTAL SERVEI DE NETEJA</t>
  </si>
  <si>
    <t>Material higiènic</t>
  </si>
  <si>
    <t>Data:</t>
  </si>
  <si>
    <t>dd/mm/aaaa</t>
  </si>
  <si>
    <t>Desglossament econòmic de la oferta</t>
  </si>
  <si>
    <t>Concepte</t>
  </si>
  <si>
    <t>Import</t>
  </si>
  <si>
    <t>Costos del personal operatiu de neteja</t>
  </si>
  <si>
    <t>Costos del personal especialista</t>
  </si>
  <si>
    <t>Amortització de maquinaria</t>
  </si>
  <si>
    <t>Productes de neteja</t>
  </si>
  <si>
    <t>Vestuari</t>
  </si>
  <si>
    <t>Suma costos del servei</t>
  </si>
  <si>
    <t>Costos d'estructura</t>
  </si>
  <si>
    <t>Benefici industrial</t>
  </si>
  <si>
    <t xml:space="preserve">Total any </t>
  </si>
  <si>
    <t>IVA</t>
  </si>
  <si>
    <t>Total any amb IVA</t>
  </si>
  <si>
    <t>Total costos</t>
  </si>
  <si>
    <t>Manteniment i reparacions</t>
  </si>
  <si>
    <t>Reposició d'equips i eines</t>
  </si>
  <si>
    <t>Costos d'explotació</t>
  </si>
  <si>
    <t>Costos del personal Responsable del centre</t>
  </si>
  <si>
    <t>Percentatge</t>
  </si>
  <si>
    <t>Cost Hora sense Maquinaria</t>
  </si>
  <si>
    <t>Amortització anual</t>
  </si>
  <si>
    <t>Oferta total</t>
  </si>
  <si>
    <t>Oferta sense amortització</t>
  </si>
  <si>
    <t>Hores any ofertades</t>
  </si>
  <si>
    <t>Desglossament preu hora de la oferta</t>
  </si>
  <si>
    <t>Preu Hora del servei</t>
  </si>
  <si>
    <t>Oferta per centres</t>
  </si>
  <si>
    <t>Bossa d'hores Anuals de lliure disposició</t>
  </si>
  <si>
    <t>Centres</t>
  </si>
  <si>
    <t>Hores any</t>
  </si>
  <si>
    <t>%</t>
  </si>
  <si>
    <t>Oferta anual</t>
  </si>
  <si>
    <t>Nom empresa ofertant</t>
  </si>
  <si>
    <t>Preu Maxim</t>
  </si>
  <si>
    <t xml:space="preserve">Preu IVA </t>
  </si>
  <si>
    <t>Baixada ofertada</t>
  </si>
  <si>
    <t>Treballs subcontractats</t>
  </si>
  <si>
    <t>Preu màxim hora netejadora i preu màxim hora especialista per a serveis extraordinaris</t>
  </si>
  <si>
    <t>Preu Maxim amb IVA</t>
  </si>
  <si>
    <t>Preu Ofertat Sense IVA</t>
  </si>
  <si>
    <t>Preu total Ofertat</t>
  </si>
  <si>
    <t>Preu hora netejador/a diürn:</t>
  </si>
  <si>
    <t>Preu Hora netejador/a Nocturn:</t>
  </si>
  <si>
    <t>Preu hora netejador/a Festiu diürn:</t>
  </si>
  <si>
    <t>Preu hora netejador/a festiu nocturn</t>
  </si>
  <si>
    <t>Preu hora especialista diürn</t>
  </si>
  <si>
    <t>Preu Hora especialista Nocturn</t>
  </si>
  <si>
    <t>Preu hora especialista Festiu diürn:</t>
  </si>
  <si>
    <t>Preu hora especialista festiu nocturn:</t>
  </si>
  <si>
    <t>Preu màxim metre quadrat per a futures ampliacions</t>
  </si>
  <si>
    <t>2 dies setmana</t>
  </si>
  <si>
    <t>3 dies setmana</t>
  </si>
  <si>
    <t>4 dies setmana</t>
  </si>
  <si>
    <t>5 dies setmana</t>
  </si>
  <si>
    <t>6 dies setmana</t>
  </si>
  <si>
    <t>Vestuaris (inclou dutxa o similar)</t>
  </si>
  <si>
    <r>
      <t>Preu M</t>
    </r>
    <r>
      <rPr>
        <sz val="11"/>
        <color theme="0"/>
        <rFont val="Calibri"/>
        <family val="2"/>
      </rPr>
      <t>² Mensual</t>
    </r>
  </si>
  <si>
    <t>% Baixada</t>
  </si>
  <si>
    <t>Total Amb IVA</t>
  </si>
  <si>
    <t>Materials</t>
  </si>
  <si>
    <t>Bossa d'hores situacions extraòrdinaries</t>
  </si>
  <si>
    <t>Auditoria externa control de qualitat</t>
  </si>
  <si>
    <t>Preu màxim mensual segons freqüències</t>
  </si>
  <si>
    <t>Superficie</t>
  </si>
  <si>
    <t>Preu metre quadrat día</t>
  </si>
  <si>
    <t>1 día setmana</t>
  </si>
  <si>
    <t>Oficines</t>
  </si>
  <si>
    <t>Lavabos</t>
  </si>
  <si>
    <t>Passadissos</t>
  </si>
  <si>
    <t>Magatzems</t>
  </si>
  <si>
    <t>Sales de reunions</t>
  </si>
  <si>
    <t>Aules de formació</t>
  </si>
  <si>
    <t>Ascensor</t>
  </si>
  <si>
    <t>Escales</t>
  </si>
  <si>
    <t>Rehabilitació</t>
  </si>
  <si>
    <t>Consulta mèdica</t>
  </si>
  <si>
    <t>Habitació pacients amb lavabo</t>
  </si>
  <si>
    <t>Office, descans</t>
  </si>
  <si>
    <t>Sala d'espera</t>
  </si>
  <si>
    <t>Preu metre quadrat dia</t>
  </si>
  <si>
    <t>Vidres de fàcil accés (el preu és per a les dues cares del vidre)</t>
  </si>
  <si>
    <t>Vidres de difícil accès (amb perxa) (el preu és per a les dues cares del vidre)</t>
  </si>
  <si>
    <t>Preu ofertat mensual segons freqüències</t>
  </si>
  <si>
    <t>Desglossament Econòmic de la Oferta Bossa D'Hores anual</t>
  </si>
  <si>
    <t>Annex 3 Distribució econòmica, Reus Esport i Lleure</t>
  </si>
  <si>
    <t>Pavelló Olímpic Municipal</t>
  </si>
  <si>
    <t>Polilleuger Alberich i Casas</t>
  </si>
  <si>
    <t>Polilleuger Ciutat de Reus</t>
  </si>
  <si>
    <t>Estadi Municipal</t>
  </si>
  <si>
    <t>Camp de Futbol La Pastoreta</t>
  </si>
  <si>
    <t>Camp de Futbol Mas Iglesias</t>
  </si>
  <si>
    <t>Camp de Futbol Reddis</t>
  </si>
  <si>
    <t>Zona Esportiva Districte V</t>
  </si>
  <si>
    <t xml:space="preserve">Piscines Municipals </t>
  </si>
  <si>
    <t>Polilleuger Cèlia Artiga</t>
  </si>
  <si>
    <t>Polilleuger Joan Rebull</t>
  </si>
  <si>
    <r>
      <t>Annex 3. Preu M</t>
    </r>
    <r>
      <rPr>
        <b/>
        <sz val="20"/>
        <color theme="1"/>
        <rFont val="Calibri"/>
        <family val="2"/>
      </rPr>
      <t>²</t>
    </r>
    <r>
      <rPr>
        <b/>
        <sz val="20"/>
        <color theme="1"/>
        <rFont val="Calibri"/>
        <family val="2"/>
        <scheme val="minor"/>
      </rPr>
      <t>, Reus Esport i Lleure</t>
    </r>
  </si>
  <si>
    <t>Vestuaris Taquilles</t>
  </si>
  <si>
    <t>Pista esportiva interior (Mopejat diari, fregat 3 vegades/setmana)</t>
  </si>
  <si>
    <t>Pista esportiva exterior (neteja quinzenal)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</si>
</sst>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0\ &quot;€&quot;_-;\-* #,##0.000\ &quot;€&quot;_-;_-* &quot;-&quot;??\ &quot;€&quot;_-;_-@_-"/>
    <numFmt numFmtId="166" formatCode="0.000%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color rgb="FF002060"/>
      <name val="Arial"/>
      <family val="2"/>
    </font>
    <font>
      <sz val="14"/>
      <color theme="1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0"/>
      <color theme="1"/>
      <name val="Verdana"/>
      <family val="2"/>
    </font>
    <font>
      <sz val="11"/>
      <color theme="0"/>
      <name val="Calibri"/>
      <family val="2"/>
    </font>
    <font>
      <b/>
      <sz val="20"/>
      <color theme="1"/>
      <name val="Calibri"/>
      <family val="2"/>
    </font>
    <font>
      <b/>
      <sz val="14"/>
      <color theme="0"/>
      <name val="Calibri"/>
      <family val="2"/>
      <scheme val="minor"/>
    </font>
    <font>
      <b/>
      <sz val="14"/>
      <color rgb="FF00206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rgb="FF9C0006"/>
      <name val="Calibri"/>
      <family val="2"/>
      <scheme val="minor"/>
    </font>
    <font>
      <sz val="12"/>
      <color rgb="FF002060"/>
      <name val="Arial"/>
      <family val="2"/>
    </font>
    <font>
      <b/>
      <sz val="11"/>
      <color rgb="FF00206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B0F0"/>
      </left>
      <right style="thin">
        <color rgb="FF00B0F0"/>
      </right>
      <top style="medium">
        <color rgb="FF00B0F0"/>
      </top>
      <bottom style="medium">
        <color rgb="FF00B0F0"/>
      </bottom>
      <diagonal/>
    </border>
    <border>
      <left style="thin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/>
      <right style="thin">
        <color rgb="FF00B0F0"/>
      </right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 style="thin">
        <color rgb="FF00B0F0"/>
      </right>
      <top style="medium">
        <color rgb="FF00B0F0"/>
      </top>
      <bottom style="medium">
        <color rgb="FF00B0F0"/>
      </bottom>
      <diagonal/>
    </border>
    <border>
      <left style="thin">
        <color rgb="FF00B0F0"/>
      </left>
      <right/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/>
      <top style="medium">
        <color rgb="FF00B0F0"/>
      </top>
      <bottom style="medium">
        <color rgb="FF00B0F0"/>
      </bottom>
      <diagonal/>
    </border>
    <border>
      <left/>
      <right/>
      <top style="medium">
        <color rgb="FF00B0F0"/>
      </top>
      <bottom style="medium">
        <color rgb="FF00B0F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0" applyNumberFormat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6" borderId="18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6" borderId="18" applyNumberFormat="0" applyFont="0" applyAlignment="0" applyProtection="0"/>
  </cellStyleXfs>
  <cellXfs count="172">
    <xf numFmtId="0" fontId="0" fillId="0" borderId="0" xfId="0"/>
    <xf numFmtId="10" fontId="5" fillId="7" borderId="19" xfId="8" applyNumberFormat="1" applyFont="1" applyFill="1" applyBorder="1" applyAlignment="1" applyProtection="1">
      <alignment horizontal="center" vertical="center" wrapText="1"/>
      <protection hidden="1"/>
    </xf>
    <xf numFmtId="44" fontId="5" fillId="7" borderId="19" xfId="6" applyFont="1" applyFill="1" applyBorder="1" applyAlignment="1" applyProtection="1">
      <alignment horizontal="center" vertical="center" wrapText="1"/>
      <protection hidden="1"/>
    </xf>
    <xf numFmtId="1" fontId="1" fillId="0" borderId="22" xfId="0" applyNumberFormat="1" applyFont="1" applyBorder="1" applyAlignment="1" applyProtection="1">
      <alignment horizontal="center" vertical="center"/>
      <protection hidden="1"/>
    </xf>
    <xf numFmtId="2" fontId="0" fillId="0" borderId="23" xfId="0" applyNumberFormat="1" applyBorder="1" applyAlignment="1" applyProtection="1">
      <alignment horizontal="left" vertical="center"/>
      <protection hidden="1"/>
    </xf>
    <xf numFmtId="165" fontId="0" fillId="0" borderId="33" xfId="6" applyNumberFormat="1" applyFont="1" applyBorder="1" applyAlignment="1" applyProtection="1">
      <alignment horizontal="center"/>
    </xf>
    <xf numFmtId="0" fontId="11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center"/>
    </xf>
    <xf numFmtId="0" fontId="3" fillId="3" borderId="30" xfId="2" applyBorder="1" applyAlignment="1" applyProtection="1">
      <alignment horizontal="center" vertical="center" wrapText="1"/>
    </xf>
    <xf numFmtId="0" fontId="3" fillId="3" borderId="31" xfId="2" applyBorder="1" applyAlignment="1" applyProtection="1">
      <alignment horizontal="center" vertical="center" wrapText="1"/>
    </xf>
    <xf numFmtId="0" fontId="3" fillId="3" borderId="32" xfId="2" applyBorder="1" applyAlignment="1" applyProtection="1">
      <alignment horizontal="center" vertical="center" wrapText="1"/>
    </xf>
    <xf numFmtId="165" fontId="3" fillId="3" borderId="8" xfId="2" applyNumberFormat="1" applyBorder="1" applyAlignment="1" applyProtection="1">
      <alignment vertical="center" wrapText="1"/>
    </xf>
    <xf numFmtId="0" fontId="3" fillId="3" borderId="8" xfId="2" applyBorder="1" applyAlignment="1" applyProtection="1">
      <alignment horizontal="center" vertical="center" wrapText="1"/>
    </xf>
    <xf numFmtId="0" fontId="3" fillId="3" borderId="37" xfId="2" applyBorder="1" applyAlignment="1" applyProtection="1">
      <alignment horizontal="center" vertical="center" wrapText="1"/>
    </xf>
    <xf numFmtId="165" fontId="4" fillId="5" borderId="33" xfId="4" applyNumberFormat="1" applyBorder="1" applyProtection="1">
      <protection locked="0"/>
    </xf>
    <xf numFmtId="166" fontId="0" fillId="0" borderId="33" xfId="8" applyNumberFormat="1" applyFont="1" applyBorder="1" applyProtection="1"/>
    <xf numFmtId="166" fontId="0" fillId="0" borderId="8" xfId="8" applyNumberFormat="1" applyFont="1" applyBorder="1" applyProtection="1"/>
    <xf numFmtId="9" fontId="0" fillId="0" borderId="0" xfId="8" applyFont="1" applyProtection="1"/>
    <xf numFmtId="0" fontId="0" fillId="0" borderId="0" xfId="0" applyAlignment="1" applyProtection="1">
      <alignment vertical="center"/>
      <protection hidden="1"/>
    </xf>
    <xf numFmtId="0" fontId="3" fillId="3" borderId="8" xfId="2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vertical="center"/>
      <protection hidden="1"/>
    </xf>
    <xf numFmtId="0" fontId="11" fillId="0" borderId="8" xfId="0" applyFont="1" applyBorder="1" applyAlignment="1" applyProtection="1">
      <alignment vertical="center"/>
      <protection hidden="1"/>
    </xf>
    <xf numFmtId="44" fontId="2" fillId="0" borderId="8" xfId="10" applyBorder="1" applyAlignment="1" applyProtection="1">
      <alignment horizontal="center" vertical="center"/>
      <protection hidden="1"/>
    </xf>
    <xf numFmtId="44" fontId="4" fillId="5" borderId="8" xfId="4" applyNumberFormat="1" applyBorder="1" applyAlignment="1" applyProtection="1">
      <alignment horizontal="center" vertical="center"/>
      <protection locked="0"/>
    </xf>
    <xf numFmtId="10" fontId="2" fillId="0" borderId="8" xfId="8" applyNumberFormat="1" applyBorder="1" applyAlignment="1" applyProtection="1">
      <alignment horizontal="center" vertical="center"/>
      <protection hidden="1"/>
    </xf>
    <xf numFmtId="0" fontId="11" fillId="0" borderId="8" xfId="0" applyFont="1" applyBorder="1" applyAlignment="1" applyProtection="1">
      <alignment horizontal="left" vertical="center"/>
      <protection hidden="1"/>
    </xf>
    <xf numFmtId="44" fontId="0" fillId="0" borderId="8" xfId="10" applyFont="1" applyBorder="1" applyAlignment="1" applyProtection="1">
      <alignment horizontal="center" vertical="center"/>
      <protection hidden="1"/>
    </xf>
    <xf numFmtId="165" fontId="0" fillId="0" borderId="33" xfId="6" applyNumberFormat="1" applyFont="1" applyBorder="1" applyProtection="1"/>
    <xf numFmtId="165" fontId="0" fillId="0" borderId="8" xfId="6" applyNumberFormat="1" applyFont="1" applyBorder="1" applyProtection="1"/>
    <xf numFmtId="44" fontId="2" fillId="0" borderId="8" xfId="6" applyBorder="1" applyAlignment="1" applyProtection="1">
      <alignment horizontal="center" vertical="center"/>
      <protection hidden="1"/>
    </xf>
    <xf numFmtId="44" fontId="12" fillId="7" borderId="8" xfId="6" applyFont="1" applyFill="1" applyBorder="1" applyAlignment="1" applyProtection="1">
      <alignment horizontal="center" vertical="center"/>
      <protection hidden="1"/>
    </xf>
    <xf numFmtId="0" fontId="19" fillId="0" borderId="5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8" fillId="3" borderId="28" xfId="2" applyFont="1" applyBorder="1" applyAlignment="1" applyProtection="1">
      <alignment horizontal="center" vertical="center" wrapText="1"/>
    </xf>
    <xf numFmtId="0" fontId="18" fillId="3" borderId="35" xfId="2" applyFont="1" applyBorder="1" applyAlignment="1" applyProtection="1">
      <alignment horizontal="center" vertical="center" wrapText="1"/>
    </xf>
    <xf numFmtId="0" fontId="18" fillId="3" borderId="0" xfId="2" applyFont="1" applyBorder="1" applyAlignment="1" applyProtection="1">
      <alignment horizontal="center" vertical="center" wrapText="1"/>
    </xf>
    <xf numFmtId="0" fontId="3" fillId="3" borderId="42" xfId="2" applyBorder="1" applyAlignment="1" applyProtection="1">
      <alignment horizontal="center" vertical="center" wrapText="1"/>
    </xf>
    <xf numFmtId="0" fontId="3" fillId="3" borderId="45" xfId="2" applyBorder="1" applyAlignment="1" applyProtection="1">
      <alignment horizontal="center" vertical="center" wrapText="1"/>
    </xf>
    <xf numFmtId="0" fontId="19" fillId="0" borderId="46" xfId="0" applyFont="1" applyBorder="1" applyAlignment="1">
      <alignment vertical="center"/>
    </xf>
    <xf numFmtId="0" fontId="19" fillId="0" borderId="47" xfId="0" applyFont="1" applyBorder="1" applyAlignment="1">
      <alignment vertical="center" wrapText="1"/>
    </xf>
    <xf numFmtId="0" fontId="19" fillId="0" borderId="48" xfId="0" applyFont="1" applyBorder="1" applyAlignment="1">
      <alignment vertical="center" wrapText="1"/>
    </xf>
    <xf numFmtId="0" fontId="19" fillId="0" borderId="42" xfId="0" applyFont="1" applyBorder="1" applyAlignment="1">
      <alignment horizontal="left" vertical="center" wrapText="1"/>
    </xf>
    <xf numFmtId="0" fontId="19" fillId="0" borderId="11" xfId="0" applyFont="1" applyBorder="1" applyAlignment="1">
      <alignment vertical="center"/>
    </xf>
    <xf numFmtId="0" fontId="19" fillId="0" borderId="5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19" fillId="0" borderId="11" xfId="0" applyFont="1" applyBorder="1" applyAlignment="1">
      <alignment horizontal="left" vertical="center"/>
    </xf>
    <xf numFmtId="0" fontId="19" fillId="0" borderId="42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left" vertical="center" wrapText="1"/>
    </xf>
    <xf numFmtId="0" fontId="19" fillId="0" borderId="16" xfId="0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19" fillId="0" borderId="5" xfId="0" applyFont="1" applyBorder="1" applyAlignment="1">
      <alignment horizontal="left" vertical="center"/>
    </xf>
    <xf numFmtId="4" fontId="23" fillId="7" borderId="19" xfId="7" applyNumberFormat="1" applyFont="1" applyFill="1" applyBorder="1" applyAlignment="1" applyProtection="1">
      <alignment horizontal="center" vertical="center" wrapText="1"/>
      <protection hidden="1"/>
    </xf>
    <xf numFmtId="10" fontId="23" fillId="7" borderId="19" xfId="8" applyNumberFormat="1" applyFont="1" applyFill="1" applyBorder="1" applyAlignment="1" applyProtection="1">
      <alignment horizontal="center" vertical="center" wrapText="1"/>
      <protection hidden="1"/>
    </xf>
    <xf numFmtId="44" fontId="23" fillId="7" borderId="19" xfId="6" applyFont="1" applyFill="1" applyBorder="1" applyAlignment="1" applyProtection="1">
      <alignment horizontal="center" vertical="center" wrapText="1"/>
      <protection hidden="1"/>
    </xf>
    <xf numFmtId="1" fontId="25" fillId="0" borderId="22" xfId="0" applyNumberFormat="1" applyFont="1" applyBorder="1" applyAlignment="1" applyProtection="1">
      <alignment horizontal="center" vertical="center"/>
      <protection hidden="1"/>
    </xf>
    <xf numFmtId="2" fontId="24" fillId="0" borderId="23" xfId="0" applyNumberFormat="1" applyFont="1" applyBorder="1" applyAlignment="1" applyProtection="1">
      <alignment horizontal="left" vertical="center"/>
      <protection hidden="1"/>
    </xf>
    <xf numFmtId="10" fontId="27" fillId="7" borderId="19" xfId="8" applyNumberFormat="1" applyFont="1" applyFill="1" applyBorder="1" applyAlignment="1" applyProtection="1">
      <alignment horizontal="center" vertical="center" wrapText="1"/>
      <protection hidden="1"/>
    </xf>
    <xf numFmtId="44" fontId="27" fillId="7" borderId="19" xfId="6" applyFont="1" applyFill="1" applyBorder="1" applyAlignment="1" applyProtection="1">
      <alignment horizontal="center" vertical="center" wrapText="1"/>
      <protection hidden="1"/>
    </xf>
    <xf numFmtId="0" fontId="8" fillId="7" borderId="1" xfId="0" applyFont="1" applyFill="1" applyBorder="1" applyAlignment="1" applyProtection="1">
      <alignment vertical="center"/>
      <protection hidden="1"/>
    </xf>
    <xf numFmtId="0" fontId="6" fillId="8" borderId="1" xfId="0" applyFont="1" applyFill="1" applyBorder="1" applyAlignment="1" applyProtection="1">
      <alignment vertical="center"/>
      <protection locked="0"/>
    </xf>
    <xf numFmtId="0" fontId="6" fillId="8" borderId="2" xfId="0" applyFont="1" applyFill="1" applyBorder="1" applyAlignment="1" applyProtection="1">
      <alignment vertical="center"/>
      <protection locked="0"/>
    </xf>
    <xf numFmtId="0" fontId="6" fillId="8" borderId="3" xfId="0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8" fillId="0" borderId="8" xfId="0" applyFont="1" applyBorder="1" applyAlignment="1" applyProtection="1">
      <alignment vertical="center"/>
      <protection hidden="1"/>
    </xf>
    <xf numFmtId="0" fontId="0" fillId="0" borderId="0" xfId="0" applyAlignment="1" applyProtection="1">
      <alignment horizontal="centerContinuous" vertical="center"/>
      <protection hidden="1"/>
    </xf>
    <xf numFmtId="164" fontId="7" fillId="5" borderId="20" xfId="5" applyFont="1" applyFill="1" applyBorder="1" applyAlignment="1" applyProtection="1">
      <alignment vertical="center"/>
      <protection locked="0"/>
    </xf>
    <xf numFmtId="44" fontId="2" fillId="7" borderId="20" xfId="6" applyFont="1" applyFill="1" applyBorder="1" applyAlignment="1" applyProtection="1">
      <alignment vertical="center"/>
      <protection hidden="1"/>
    </xf>
    <xf numFmtId="2" fontId="0" fillId="0" borderId="0" xfId="0" applyNumberFormat="1" applyAlignment="1" applyProtection="1">
      <alignment vertical="center"/>
      <protection hidden="1"/>
    </xf>
    <xf numFmtId="3" fontId="2" fillId="0" borderId="21" xfId="6" applyNumberFormat="1" applyFont="1" applyFill="1" applyBorder="1" applyAlignment="1" applyProtection="1">
      <alignment vertical="center"/>
      <protection hidden="1"/>
    </xf>
    <xf numFmtId="44" fontId="8" fillId="7" borderId="20" xfId="6" applyFont="1" applyFill="1" applyBorder="1" applyAlignment="1" applyProtection="1">
      <alignment vertical="center"/>
      <protection hidden="1"/>
    </xf>
    <xf numFmtId="3" fontId="24" fillId="0" borderId="21" xfId="6" applyNumberFormat="1" applyFont="1" applyBorder="1" applyAlignment="1" applyProtection="1">
      <alignment vertical="center"/>
      <protection hidden="1"/>
    </xf>
    <xf numFmtId="164" fontId="26" fillId="5" borderId="20" xfId="5" applyFont="1" applyFill="1" applyBorder="1" applyAlignment="1" applyProtection="1">
      <alignment vertical="center"/>
      <protection locked="0"/>
    </xf>
    <xf numFmtId="44" fontId="24" fillId="7" borderId="20" xfId="6" applyFont="1" applyFill="1" applyBorder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2" fontId="24" fillId="0" borderId="0" xfId="0" applyNumberFormat="1" applyFont="1" applyAlignment="1" applyProtection="1">
      <alignment vertical="center"/>
      <protection hidden="1"/>
    </xf>
    <xf numFmtId="0" fontId="9" fillId="9" borderId="2" xfId="0" applyFont="1" applyFill="1" applyBorder="1" applyAlignment="1" applyProtection="1">
      <alignment horizontal="center" vertical="center"/>
      <protection hidden="1"/>
    </xf>
    <xf numFmtId="0" fontId="0" fillId="7" borderId="9" xfId="0" applyFill="1" applyBorder="1" applyAlignment="1" applyProtection="1">
      <alignment vertical="center"/>
      <protection hidden="1"/>
    </xf>
    <xf numFmtId="0" fontId="0" fillId="7" borderId="4" xfId="0" applyFill="1" applyBorder="1" applyAlignment="1" applyProtection="1">
      <alignment vertical="center"/>
      <protection hidden="1"/>
    </xf>
    <xf numFmtId="44" fontId="7" fillId="5" borderId="4" xfId="4" applyNumberFormat="1" applyFont="1" applyBorder="1" applyAlignment="1" applyProtection="1">
      <alignment vertical="center"/>
      <protection locked="0"/>
    </xf>
    <xf numFmtId="10" fontId="2" fillId="7" borderId="10" xfId="8" applyNumberFormat="1" applyFont="1" applyFill="1" applyBorder="1" applyAlignment="1" applyProtection="1">
      <alignment vertical="center"/>
      <protection hidden="1"/>
    </xf>
    <xf numFmtId="0" fontId="0" fillId="7" borderId="11" xfId="0" applyFill="1" applyBorder="1" applyAlignment="1" applyProtection="1">
      <alignment vertical="center"/>
      <protection hidden="1"/>
    </xf>
    <xf numFmtId="0" fontId="0" fillId="7" borderId="5" xfId="0" applyFill="1" applyBorder="1" applyAlignment="1" applyProtection="1">
      <alignment vertical="center"/>
      <protection hidden="1"/>
    </xf>
    <xf numFmtId="8" fontId="7" fillId="5" borderId="4" xfId="4" applyNumberFormat="1" applyFont="1" applyBorder="1" applyAlignment="1" applyProtection="1">
      <alignment vertical="center"/>
      <protection locked="0"/>
    </xf>
    <xf numFmtId="10" fontId="2" fillId="7" borderId="12" xfId="8" applyNumberFormat="1" applyFont="1" applyFill="1" applyBorder="1" applyAlignment="1" applyProtection="1">
      <alignment vertical="center"/>
      <protection hidden="1"/>
    </xf>
    <xf numFmtId="0" fontId="0" fillId="7" borderId="13" xfId="0" applyFill="1" applyBorder="1" applyAlignment="1" applyProtection="1">
      <alignment vertical="center"/>
      <protection hidden="1"/>
    </xf>
    <xf numFmtId="0" fontId="0" fillId="7" borderId="6" xfId="0" applyFill="1" applyBorder="1" applyAlignment="1" applyProtection="1">
      <alignment vertical="center"/>
      <protection hidden="1"/>
    </xf>
    <xf numFmtId="44" fontId="3" fillId="4" borderId="2" xfId="3" applyNumberFormat="1" applyBorder="1" applyAlignment="1" applyProtection="1">
      <alignment vertical="center"/>
      <protection hidden="1"/>
    </xf>
    <xf numFmtId="10" fontId="3" fillId="4" borderId="10" xfId="3" applyNumberFormat="1" applyBorder="1" applyAlignment="1" applyProtection="1">
      <alignment vertical="center"/>
      <protection hidden="1"/>
    </xf>
    <xf numFmtId="10" fontId="2" fillId="7" borderId="4" xfId="8" applyNumberFormat="1" applyFont="1" applyFill="1" applyBorder="1" applyAlignment="1" applyProtection="1">
      <alignment vertical="center"/>
      <protection hidden="1"/>
    </xf>
    <xf numFmtId="44" fontId="7" fillId="5" borderId="6" xfId="4" applyNumberFormat="1" applyFont="1" applyBorder="1" applyAlignment="1" applyProtection="1">
      <alignment vertical="center"/>
      <protection locked="0"/>
    </xf>
    <xf numFmtId="0" fontId="0" fillId="7" borderId="14" xfId="0" applyFill="1" applyBorder="1" applyAlignment="1" applyProtection="1">
      <alignment vertical="center"/>
      <protection hidden="1"/>
    </xf>
    <xf numFmtId="0" fontId="0" fillId="7" borderId="7" xfId="0" applyFill="1" applyBorder="1" applyAlignment="1" applyProtection="1">
      <alignment vertical="center"/>
      <protection hidden="1"/>
    </xf>
    <xf numFmtId="10" fontId="2" fillId="7" borderId="7" xfId="8" applyNumberFormat="1" applyFont="1" applyFill="1" applyBorder="1" applyAlignment="1" applyProtection="1">
      <alignment vertical="center"/>
      <protection hidden="1"/>
    </xf>
    <xf numFmtId="10" fontId="2" fillId="7" borderId="15" xfId="8" applyNumberFormat="1" applyFont="1" applyFill="1" applyBorder="1" applyAlignment="1" applyProtection="1">
      <alignment vertical="center"/>
      <protection hidden="1"/>
    </xf>
    <xf numFmtId="0" fontId="0" fillId="7" borderId="1" xfId="0" applyFill="1" applyBorder="1" applyAlignment="1" applyProtection="1">
      <alignment vertical="center"/>
      <protection hidden="1"/>
    </xf>
    <xf numFmtId="0" fontId="0" fillId="7" borderId="2" xfId="0" applyFill="1" applyBorder="1" applyAlignment="1" applyProtection="1">
      <alignment vertical="center"/>
      <protection hidden="1"/>
    </xf>
    <xf numFmtId="44" fontId="9" fillId="9" borderId="2" xfId="6" applyFont="1" applyFill="1" applyBorder="1" applyAlignment="1" applyProtection="1">
      <alignment vertical="center"/>
      <protection hidden="1"/>
    </xf>
    <xf numFmtId="9" fontId="9" fillId="9" borderId="3" xfId="8" applyFont="1" applyFill="1" applyBorder="1" applyAlignment="1" applyProtection="1">
      <alignment horizontal="center" vertical="center"/>
      <protection hidden="1"/>
    </xf>
    <xf numFmtId="0" fontId="0" fillId="7" borderId="0" xfId="0" applyFill="1" applyAlignment="1" applyProtection="1">
      <alignment vertical="center"/>
      <protection hidden="1"/>
    </xf>
    <xf numFmtId="0" fontId="0" fillId="7" borderId="16" xfId="0" applyFill="1" applyBorder="1" applyAlignment="1" applyProtection="1">
      <alignment horizontal="right" vertical="center"/>
      <protection hidden="1"/>
    </xf>
    <xf numFmtId="9" fontId="0" fillId="7" borderId="16" xfId="0" applyNumberFormat="1" applyFill="1" applyBorder="1" applyAlignment="1" applyProtection="1">
      <alignment vertical="center"/>
      <protection hidden="1"/>
    </xf>
    <xf numFmtId="44" fontId="2" fillId="7" borderId="16" xfId="6" applyFont="1" applyFill="1" applyBorder="1" applyAlignment="1" applyProtection="1">
      <alignment vertical="center"/>
      <protection hidden="1"/>
    </xf>
    <xf numFmtId="0" fontId="10" fillId="3" borderId="0" xfId="2" applyFont="1" applyBorder="1" applyAlignment="1" applyProtection="1">
      <alignment vertical="center"/>
      <protection hidden="1"/>
    </xf>
    <xf numFmtId="44" fontId="10" fillId="3" borderId="7" xfId="2" applyNumberFormat="1" applyFont="1" applyBorder="1" applyAlignment="1" applyProtection="1">
      <alignment vertical="center"/>
      <protection hidden="1"/>
    </xf>
    <xf numFmtId="44" fontId="7" fillId="5" borderId="5" xfId="4" applyNumberFormat="1" applyFont="1" applyBorder="1" applyAlignment="1" applyProtection="1">
      <alignment vertical="center"/>
      <protection locked="0"/>
    </xf>
    <xf numFmtId="44" fontId="2" fillId="0" borderId="0" xfId="6" applyFont="1" applyAlignment="1" applyProtection="1">
      <alignment vertical="center"/>
      <protection hidden="1"/>
    </xf>
    <xf numFmtId="4" fontId="0" fillId="0" borderId="0" xfId="0" applyNumberFormat="1" applyAlignment="1" applyProtection="1">
      <alignment vertical="center"/>
      <protection hidden="1"/>
    </xf>
    <xf numFmtId="44" fontId="8" fillId="0" borderId="0" xfId="6" applyFont="1" applyAlignment="1" applyProtection="1">
      <alignment vertical="center"/>
      <protection hidden="1"/>
    </xf>
    <xf numFmtId="10" fontId="28" fillId="7" borderId="19" xfId="8" applyNumberFormat="1" applyFont="1" applyFill="1" applyBorder="1" applyAlignment="1" applyProtection="1">
      <alignment horizontal="center" vertical="center" wrapText="1"/>
      <protection hidden="1"/>
    </xf>
    <xf numFmtId="0" fontId="19" fillId="0" borderId="49" xfId="0" applyFont="1" applyBorder="1" applyAlignment="1">
      <alignment vertical="center"/>
    </xf>
    <xf numFmtId="0" fontId="19" fillId="0" borderId="50" xfId="0" applyFont="1" applyBorder="1" applyAlignment="1">
      <alignment vertical="center"/>
    </xf>
    <xf numFmtId="0" fontId="19" fillId="0" borderId="51" xfId="0" applyFont="1" applyBorder="1" applyAlignment="1">
      <alignment vertical="center"/>
    </xf>
    <xf numFmtId="0" fontId="19" fillId="0" borderId="52" xfId="0" applyFont="1" applyBorder="1" applyAlignment="1">
      <alignment vertical="center"/>
    </xf>
    <xf numFmtId="0" fontId="19" fillId="0" borderId="51" xfId="0" applyFont="1" applyBorder="1" applyAlignment="1">
      <alignment horizontal="left" vertical="center"/>
    </xf>
    <xf numFmtId="0" fontId="19" fillId="0" borderId="52" xfId="0" applyFont="1" applyBorder="1" applyAlignment="1">
      <alignment horizontal="left" vertical="center"/>
    </xf>
    <xf numFmtId="8" fontId="3" fillId="4" borderId="2" xfId="3" applyNumberFormat="1" applyBorder="1" applyAlignment="1" applyProtection="1">
      <alignment vertical="center"/>
      <protection hidden="1"/>
    </xf>
    <xf numFmtId="8" fontId="7" fillId="5" borderId="6" xfId="4" applyNumberFormat="1" applyFont="1" applyBorder="1" applyAlignment="1" applyProtection="1">
      <alignment vertical="center"/>
      <protection locked="0"/>
    </xf>
    <xf numFmtId="8" fontId="9" fillId="9" borderId="2" xfId="6" applyNumberFormat="1" applyFont="1" applyFill="1" applyBorder="1" applyAlignment="1" applyProtection="1">
      <alignment vertical="center"/>
      <protection hidden="1"/>
    </xf>
    <xf numFmtId="8" fontId="2" fillId="7" borderId="16" xfId="6" applyNumberFormat="1" applyFont="1" applyFill="1" applyBorder="1" applyAlignment="1" applyProtection="1">
      <alignment vertical="center"/>
      <protection hidden="1"/>
    </xf>
    <xf numFmtId="8" fontId="10" fillId="3" borderId="7" xfId="2" applyNumberFormat="1" applyFont="1" applyBorder="1" applyAlignment="1" applyProtection="1">
      <alignment vertical="center"/>
      <protection hidden="1"/>
    </xf>
    <xf numFmtId="0" fontId="3" fillId="4" borderId="1" xfId="3" applyBorder="1" applyAlignment="1" applyProtection="1">
      <alignment horizontal="center" vertical="center"/>
      <protection hidden="1"/>
    </xf>
    <xf numFmtId="0" fontId="3" fillId="4" borderId="2" xfId="3" applyBorder="1" applyAlignment="1" applyProtection="1">
      <alignment horizontal="center" vertical="center"/>
      <protection hidden="1"/>
    </xf>
    <xf numFmtId="0" fontId="9" fillId="9" borderId="1" xfId="0" applyFont="1" applyFill="1" applyBorder="1" applyAlignment="1" applyProtection="1">
      <alignment horizontal="center" vertical="center"/>
      <protection hidden="1"/>
    </xf>
    <xf numFmtId="0" fontId="9" fillId="9" borderId="2" xfId="0" applyFont="1" applyFill="1" applyBorder="1" applyAlignment="1" applyProtection="1">
      <alignment horizontal="center" vertical="center"/>
      <protection hidden="1"/>
    </xf>
    <xf numFmtId="0" fontId="16" fillId="7" borderId="0" xfId="9" applyFont="1" applyFill="1" applyAlignment="1">
      <alignment horizontal="center" vertical="center"/>
    </xf>
    <xf numFmtId="0" fontId="13" fillId="10" borderId="0" xfId="0" applyFont="1" applyFill="1" applyAlignment="1" applyProtection="1">
      <alignment horizontal="center" vertical="center" wrapText="1"/>
      <protection hidden="1"/>
    </xf>
    <xf numFmtId="0" fontId="13" fillId="10" borderId="17" xfId="0" applyFont="1" applyFill="1" applyBorder="1" applyAlignment="1" applyProtection="1">
      <alignment horizontal="center" vertical="center"/>
      <protection hidden="1"/>
    </xf>
    <xf numFmtId="0" fontId="15" fillId="2" borderId="0" xfId="1" applyFont="1" applyAlignment="1" applyProtection="1">
      <alignment horizontal="center" vertical="center"/>
      <protection locked="0"/>
    </xf>
    <xf numFmtId="0" fontId="3" fillId="3" borderId="1" xfId="2" applyBorder="1" applyAlignment="1" applyProtection="1">
      <alignment horizontal="center" vertical="center"/>
      <protection hidden="1"/>
    </xf>
    <xf numFmtId="0" fontId="3" fillId="3" borderId="2" xfId="2" applyBorder="1" applyAlignment="1" applyProtection="1">
      <alignment horizontal="center" vertical="center"/>
      <protection hidden="1"/>
    </xf>
    <xf numFmtId="0" fontId="3" fillId="3" borderId="3" xfId="2" applyBorder="1" applyAlignment="1" applyProtection="1">
      <alignment horizontal="center" vertical="center"/>
      <protection hidden="1"/>
    </xf>
    <xf numFmtId="0" fontId="3" fillId="3" borderId="8" xfId="2" applyBorder="1" applyAlignment="1" applyProtection="1">
      <alignment horizontal="center" vertical="center"/>
      <protection hidden="1"/>
    </xf>
    <xf numFmtId="0" fontId="14" fillId="10" borderId="17" xfId="0" applyFont="1" applyFill="1" applyBorder="1" applyAlignment="1" applyProtection="1">
      <alignment horizontal="center" vertical="center"/>
      <protection hidden="1"/>
    </xf>
    <xf numFmtId="1" fontId="22" fillId="4" borderId="24" xfId="3" applyNumberFormat="1" applyFont="1" applyBorder="1" applyAlignment="1" applyProtection="1">
      <alignment horizontal="center" vertical="center"/>
      <protection hidden="1"/>
    </xf>
    <xf numFmtId="1" fontId="22" fillId="4" borderId="25" xfId="3" applyNumberFormat="1" applyFont="1" applyBorder="1" applyAlignment="1" applyProtection="1">
      <alignment horizontal="center" vertical="center"/>
      <protection hidden="1"/>
    </xf>
    <xf numFmtId="1" fontId="22" fillId="4" borderId="21" xfId="3" applyNumberFormat="1" applyFont="1" applyBorder="1" applyAlignment="1" applyProtection="1">
      <alignment horizontal="center" vertical="center"/>
      <protection hidden="1"/>
    </xf>
    <xf numFmtId="2" fontId="0" fillId="0" borderId="23" xfId="0" applyNumberFormat="1" applyBorder="1" applyAlignment="1" applyProtection="1">
      <alignment horizontal="left" vertical="center" wrapText="1"/>
      <protection hidden="1"/>
    </xf>
    <xf numFmtId="2" fontId="0" fillId="0" borderId="21" xfId="0" applyNumberFormat="1" applyBorder="1" applyAlignment="1" applyProtection="1">
      <alignment horizontal="left" vertical="center" wrapText="1"/>
      <protection hidden="1"/>
    </xf>
    <xf numFmtId="44" fontId="0" fillId="0" borderId="38" xfId="6" applyFont="1" applyBorder="1" applyAlignment="1" applyProtection="1">
      <alignment horizontal="center"/>
    </xf>
    <xf numFmtId="44" fontId="0" fillId="0" borderId="39" xfId="6" applyFont="1" applyBorder="1" applyAlignment="1" applyProtection="1">
      <alignment horizontal="center"/>
    </xf>
    <xf numFmtId="44" fontId="0" fillId="0" borderId="40" xfId="6" applyFont="1" applyBorder="1" applyAlignment="1" applyProtection="1">
      <alignment horizontal="center"/>
    </xf>
    <xf numFmtId="44" fontId="0" fillId="0" borderId="41" xfId="6" applyFont="1" applyBorder="1" applyAlignment="1" applyProtection="1">
      <alignment horizontal="center"/>
    </xf>
    <xf numFmtId="44" fontId="0" fillId="0" borderId="0" xfId="6" applyFont="1" applyBorder="1" applyAlignment="1" applyProtection="1">
      <alignment horizontal="center"/>
    </xf>
    <xf numFmtId="44" fontId="0" fillId="0" borderId="42" xfId="6" applyFont="1" applyBorder="1" applyAlignment="1" applyProtection="1">
      <alignment horizontal="center"/>
    </xf>
    <xf numFmtId="44" fontId="0" fillId="0" borderId="43" xfId="6" applyFont="1" applyBorder="1" applyAlignment="1" applyProtection="1">
      <alignment horizontal="center"/>
    </xf>
    <xf numFmtId="44" fontId="0" fillId="0" borderId="17" xfId="6" applyFont="1" applyBorder="1" applyAlignment="1" applyProtection="1">
      <alignment horizontal="center"/>
    </xf>
    <xf numFmtId="44" fontId="0" fillId="0" borderId="44" xfId="6" applyFont="1" applyBorder="1" applyAlignment="1" applyProtection="1">
      <alignment horizontal="center"/>
    </xf>
    <xf numFmtId="0" fontId="19" fillId="0" borderId="5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52" xfId="0" applyFont="1" applyBorder="1" applyAlignment="1">
      <alignment horizontal="left" vertical="center" wrapText="1"/>
    </xf>
    <xf numFmtId="0" fontId="19" fillId="0" borderId="53" xfId="0" applyFont="1" applyBorder="1" applyAlignment="1">
      <alignment horizontal="left" vertical="center" wrapText="1"/>
    </xf>
    <xf numFmtId="0" fontId="19" fillId="0" borderId="54" xfId="0" applyFont="1" applyBorder="1" applyAlignment="1">
      <alignment horizontal="left" vertical="center" wrapText="1"/>
    </xf>
    <xf numFmtId="0" fontId="19" fillId="0" borderId="55" xfId="0" applyFont="1" applyBorder="1" applyAlignment="1">
      <alignment horizontal="left" vertical="center" wrapText="1"/>
    </xf>
    <xf numFmtId="0" fontId="18" fillId="3" borderId="27" xfId="2" applyFont="1" applyBorder="1" applyAlignment="1" applyProtection="1">
      <alignment horizontal="center" vertical="center" wrapText="1"/>
    </xf>
    <xf numFmtId="0" fontId="18" fillId="3" borderId="28" xfId="2" applyFont="1" applyBorder="1" applyAlignment="1" applyProtection="1">
      <alignment horizontal="center" vertical="center" wrapText="1"/>
    </xf>
    <xf numFmtId="0" fontId="18" fillId="3" borderId="29" xfId="2" applyFont="1" applyBorder="1" applyAlignment="1" applyProtection="1">
      <alignment horizontal="center" vertical="center" wrapText="1"/>
    </xf>
    <xf numFmtId="0" fontId="13" fillId="10" borderId="0" xfId="0" applyFont="1" applyFill="1" applyAlignment="1">
      <alignment horizontal="center" vertical="center" wrapText="1"/>
    </xf>
    <xf numFmtId="0" fontId="17" fillId="3" borderId="26" xfId="2" applyFont="1" applyBorder="1" applyAlignment="1" applyProtection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44" fontId="0" fillId="0" borderId="1" xfId="6" applyFont="1" applyBorder="1" applyAlignment="1" applyProtection="1">
      <alignment horizontal="center"/>
    </xf>
    <xf numFmtId="44" fontId="0" fillId="0" borderId="2" xfId="6" applyFont="1" applyBorder="1" applyAlignment="1" applyProtection="1">
      <alignment horizontal="center"/>
    </xf>
    <xf numFmtId="44" fontId="0" fillId="0" borderId="3" xfId="6" applyFont="1" applyBorder="1" applyAlignment="1" applyProtection="1">
      <alignment horizontal="center"/>
    </xf>
    <xf numFmtId="0" fontId="17" fillId="3" borderId="34" xfId="2" applyFont="1" applyBorder="1" applyAlignment="1" applyProtection="1">
      <alignment horizontal="center" vertical="center"/>
    </xf>
    <xf numFmtId="0" fontId="17" fillId="3" borderId="35" xfId="2" applyFont="1" applyBorder="1" applyAlignment="1" applyProtection="1">
      <alignment horizontal="center" vertical="center"/>
    </xf>
    <xf numFmtId="0" fontId="17" fillId="3" borderId="36" xfId="2" applyFont="1" applyBorder="1" applyAlignment="1" applyProtection="1">
      <alignment horizontal="center" vertical="center"/>
    </xf>
  </cellXfs>
  <cellStyles count="12">
    <cellStyle name="40% - Énfasis1" xfId="1" builtinId="31"/>
    <cellStyle name="Énfasis1" xfId="2" builtinId="29"/>
    <cellStyle name="Énfasis5" xfId="3" builtinId="45"/>
    <cellStyle name="Incorrecto" xfId="4" builtinId="27"/>
    <cellStyle name="Millares" xfId="5" builtinId="3"/>
    <cellStyle name="Moneda" xfId="6" builtinId="4"/>
    <cellStyle name="Moneda 2" xfId="10" xr:uid="{6B241C50-1FE7-41A8-B6AE-8BCA5C7C1638}"/>
    <cellStyle name="Normal" xfId="0" builtinId="0"/>
    <cellStyle name="Normal 6" xfId="9" xr:uid="{3D6AFCF0-6616-4A8C-B1A5-B9D4E76D7577}"/>
    <cellStyle name="Notas" xfId="7" builtinId="10"/>
    <cellStyle name="Notas 3" xfId="11" xr:uid="{8B80F786-8EEC-469D-B9D1-BFA8FA926604}"/>
    <cellStyle name="Porcentaje" xfId="8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969645</xdr:colOff>
      <xdr:row>1</xdr:row>
      <xdr:rowOff>9526</xdr:rowOff>
    </xdr:from>
    <xdr:to>
      <xdr:col>8</xdr:col>
      <xdr:colOff>1695450</xdr:colOff>
      <xdr:row>5</xdr:row>
      <xdr:rowOff>97084</xdr:rowOff>
    </xdr:to>
    <xdr:pic>
      <xdr:nvPicPr>
        <xdr:cNvPr id="2" name="Imagen 1" descr="Reus Esport i Lleure">
          <a:extLst>
            <a:ext uri="{FF2B5EF4-FFF2-40B4-BE49-F238E27FC236}">
              <a16:creationId xmlns:a16="http://schemas.microsoft.com/office/drawing/2014/main" id="{D3860AB2-BACB-4E17-8F4B-6F07B497D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2570" y="190501"/>
          <a:ext cx="1893570" cy="979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304800</xdr:colOff>
      <xdr:row>0</xdr:row>
      <xdr:rowOff>0</xdr:rowOff>
    </xdr:from>
    <xdr:to>
      <xdr:col>12</xdr:col>
      <xdr:colOff>634365</xdr:colOff>
      <xdr:row>3</xdr:row>
      <xdr:rowOff>293298</xdr:rowOff>
    </xdr:to>
    <xdr:pic>
      <xdr:nvPicPr>
        <xdr:cNvPr id="2" name="Imagen 1" descr="Reus Esport i Lleure">
          <a:extLst>
            <a:ext uri="{FF2B5EF4-FFF2-40B4-BE49-F238E27FC236}">
              <a16:creationId xmlns:a16="http://schemas.microsoft.com/office/drawing/2014/main" id="{A34BFB93-C96F-40A9-8F80-2FC334795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0"/>
          <a:ext cx="1891665" cy="979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2:L103"/>
  <sheetViews>
    <sheetView showGridLines="0" topLeftCell="B33" zoomScaleNormal="100" workbookViewId="0">
      <selection activeCell="E69" sqref="E69"/>
    </sheetView>
  </sheetViews>
  <sheetFormatPr baseColWidth="10" defaultColWidth="11.44140625" defaultRowHeight="14.4" x14ac:dyDescent="0.3"/>
  <cols>
    <col min="1" max="1" width="3.5546875" style="18" customWidth="1"/>
    <col min="2" max="2" width="13.5546875" style="18" customWidth="1"/>
    <col min="3" max="3" width="18.33203125" style="18" customWidth="1"/>
    <col min="4" max="4" width="24.21875" style="18" customWidth="1"/>
    <col min="5" max="5" width="18" style="18" customWidth="1"/>
    <col min="6" max="6" width="19.5546875" style="18" customWidth="1"/>
    <col min="7" max="7" width="21.6640625" style="18" customWidth="1"/>
    <col min="8" max="8" width="17.109375" style="18" bestFit="1" customWidth="1"/>
    <col min="9" max="9" width="27.21875" style="18" customWidth="1"/>
    <col min="10" max="10" width="15.44140625" style="18" bestFit="1" customWidth="1"/>
    <col min="11" max="11" width="13.77734375" style="18" bestFit="1" customWidth="1"/>
    <col min="12" max="12" width="13.109375" style="18" bestFit="1" customWidth="1"/>
    <col min="13" max="14" width="14.33203125" style="18" bestFit="1" customWidth="1"/>
    <col min="15" max="15" width="11.77734375" style="18" bestFit="1" customWidth="1"/>
    <col min="16" max="16384" width="11.44140625" style="18"/>
  </cols>
  <sheetData>
    <row r="2" spans="2:12" ht="25.8" x14ac:dyDescent="0.3">
      <c r="B2" s="124" t="s">
        <v>90</v>
      </c>
      <c r="C2" s="124"/>
      <c r="D2" s="124"/>
      <c r="E2" s="124"/>
      <c r="F2" s="124"/>
      <c r="G2" s="124"/>
      <c r="H2" s="124"/>
      <c r="I2" s="124"/>
    </row>
    <row r="3" spans="2:12" ht="9" customHeight="1" x14ac:dyDescent="0.3"/>
    <row r="4" spans="2:12" ht="18" x14ac:dyDescent="0.3">
      <c r="C4" s="58" t="s">
        <v>0</v>
      </c>
      <c r="D4" s="59" t="s">
        <v>38</v>
      </c>
      <c r="E4" s="60"/>
      <c r="F4" s="60"/>
      <c r="G4" s="61"/>
      <c r="I4" s="62"/>
    </row>
    <row r="5" spans="2:12" ht="18" x14ac:dyDescent="0.3">
      <c r="C5" s="63" t="s">
        <v>3</v>
      </c>
      <c r="D5" s="60" t="s">
        <v>4</v>
      </c>
      <c r="E5" s="60"/>
      <c r="F5" s="60"/>
      <c r="G5" s="61"/>
    </row>
    <row r="7" spans="2:12" x14ac:dyDescent="0.3">
      <c r="B7" s="128" t="s">
        <v>32</v>
      </c>
      <c r="C7" s="129"/>
      <c r="D7" s="129"/>
      <c r="E7" s="129"/>
      <c r="F7" s="129"/>
      <c r="G7" s="129"/>
      <c r="H7" s="129"/>
      <c r="I7" s="130"/>
    </row>
    <row r="8" spans="2:12" x14ac:dyDescent="0.3">
      <c r="C8" s="64"/>
      <c r="D8" s="64"/>
      <c r="E8" s="64"/>
      <c r="F8" s="64"/>
      <c r="G8" s="64"/>
    </row>
    <row r="9" spans="2:12" x14ac:dyDescent="0.3">
      <c r="B9" s="131" t="s">
        <v>34</v>
      </c>
      <c r="C9" s="131"/>
      <c r="D9" s="131"/>
      <c r="E9" s="19" t="s">
        <v>35</v>
      </c>
      <c r="F9" s="19" t="s">
        <v>36</v>
      </c>
      <c r="G9" s="19" t="s">
        <v>37</v>
      </c>
      <c r="H9" s="19" t="s">
        <v>17</v>
      </c>
      <c r="I9" s="19" t="s">
        <v>64</v>
      </c>
    </row>
    <row r="10" spans="2:12" ht="8.25" customHeight="1" thickBot="1" x14ac:dyDescent="0.35">
      <c r="C10" s="64"/>
      <c r="D10" s="64"/>
      <c r="E10" s="64"/>
      <c r="F10" s="64"/>
      <c r="G10" s="64"/>
    </row>
    <row r="11" spans="2:12" ht="21" customHeight="1" thickBot="1" x14ac:dyDescent="0.35">
      <c r="B11" s="3">
        <v>1</v>
      </c>
      <c r="C11" s="136" t="s">
        <v>91</v>
      </c>
      <c r="D11" s="137"/>
      <c r="E11" s="65"/>
      <c r="F11" s="108">
        <f t="shared" ref="F11:F30" si="0">IF(E11=0,0,(E11/$E$32))</f>
        <v>0</v>
      </c>
      <c r="G11" s="66">
        <f t="shared" ref="G11:G21" si="1">+$G$32*F11</f>
        <v>0</v>
      </c>
      <c r="H11" s="2">
        <f t="shared" ref="H11:H30" si="2">+I11-G11</f>
        <v>0</v>
      </c>
      <c r="I11" s="66">
        <f t="shared" ref="I11:I30" si="3">+G11*1.21</f>
        <v>0</v>
      </c>
      <c r="L11" s="67"/>
    </row>
    <row r="12" spans="2:12" ht="21" customHeight="1" thickBot="1" x14ac:dyDescent="0.35">
      <c r="B12" s="3">
        <v>2</v>
      </c>
      <c r="C12" s="136" t="s">
        <v>92</v>
      </c>
      <c r="D12" s="137"/>
      <c r="E12" s="65"/>
      <c r="F12" s="108">
        <f t="shared" si="0"/>
        <v>0</v>
      </c>
      <c r="G12" s="66">
        <f t="shared" si="1"/>
        <v>0</v>
      </c>
      <c r="H12" s="2">
        <f t="shared" si="2"/>
        <v>0</v>
      </c>
      <c r="I12" s="66">
        <f t="shared" si="3"/>
        <v>0</v>
      </c>
      <c r="L12" s="67"/>
    </row>
    <row r="13" spans="2:12" ht="21" customHeight="1" thickBot="1" x14ac:dyDescent="0.35">
      <c r="B13" s="3">
        <v>3</v>
      </c>
      <c r="C13" s="136" t="s">
        <v>93</v>
      </c>
      <c r="D13" s="137"/>
      <c r="E13" s="65"/>
      <c r="F13" s="108">
        <f t="shared" si="0"/>
        <v>0</v>
      </c>
      <c r="G13" s="66">
        <f t="shared" si="1"/>
        <v>0</v>
      </c>
      <c r="H13" s="2">
        <f t="shared" ref="H13:H14" si="4">+I13-G13</f>
        <v>0</v>
      </c>
      <c r="I13" s="66">
        <f t="shared" ref="I13:I14" si="5">+G13*1.21</f>
        <v>0</v>
      </c>
      <c r="L13" s="67"/>
    </row>
    <row r="14" spans="2:12" ht="33.6" customHeight="1" thickBot="1" x14ac:dyDescent="0.35">
      <c r="B14" s="3">
        <v>4</v>
      </c>
      <c r="C14" s="136" t="s">
        <v>94</v>
      </c>
      <c r="D14" s="137"/>
      <c r="E14" s="65"/>
      <c r="F14" s="108">
        <f t="shared" si="0"/>
        <v>0</v>
      </c>
      <c r="G14" s="66">
        <f t="shared" si="1"/>
        <v>0</v>
      </c>
      <c r="H14" s="2">
        <f t="shared" si="4"/>
        <v>0</v>
      </c>
      <c r="I14" s="66">
        <f t="shared" si="5"/>
        <v>0</v>
      </c>
      <c r="L14" s="67"/>
    </row>
    <row r="15" spans="2:12" ht="21" customHeight="1" thickBot="1" x14ac:dyDescent="0.35">
      <c r="B15" s="3">
        <v>5</v>
      </c>
      <c r="C15" s="136" t="s">
        <v>95</v>
      </c>
      <c r="D15" s="137"/>
      <c r="E15" s="65"/>
      <c r="F15" s="108">
        <f t="shared" si="0"/>
        <v>0</v>
      </c>
      <c r="G15" s="66">
        <f t="shared" si="1"/>
        <v>0</v>
      </c>
      <c r="H15" s="2">
        <f t="shared" si="2"/>
        <v>0</v>
      </c>
      <c r="I15" s="66">
        <f t="shared" si="3"/>
        <v>0</v>
      </c>
      <c r="L15" s="67"/>
    </row>
    <row r="16" spans="2:12" ht="21" customHeight="1" thickBot="1" x14ac:dyDescent="0.35">
      <c r="B16" s="3">
        <v>6</v>
      </c>
      <c r="C16" s="136" t="s">
        <v>96</v>
      </c>
      <c r="D16" s="137"/>
      <c r="E16" s="65"/>
      <c r="F16" s="108">
        <f t="shared" si="0"/>
        <v>0</v>
      </c>
      <c r="G16" s="66">
        <f t="shared" si="1"/>
        <v>0</v>
      </c>
      <c r="H16" s="2">
        <f t="shared" si="2"/>
        <v>0</v>
      </c>
      <c r="I16" s="66">
        <f t="shared" si="3"/>
        <v>0</v>
      </c>
      <c r="L16" s="67"/>
    </row>
    <row r="17" spans="2:12" ht="21" customHeight="1" thickBot="1" x14ac:dyDescent="0.35">
      <c r="B17" s="3">
        <v>7</v>
      </c>
      <c r="C17" s="136" t="s">
        <v>97</v>
      </c>
      <c r="D17" s="137"/>
      <c r="E17" s="65"/>
      <c r="F17" s="108">
        <f t="shared" si="0"/>
        <v>0</v>
      </c>
      <c r="G17" s="66">
        <f t="shared" si="1"/>
        <v>0</v>
      </c>
      <c r="H17" s="2">
        <f t="shared" si="2"/>
        <v>0</v>
      </c>
      <c r="I17" s="66">
        <f t="shared" si="3"/>
        <v>0</v>
      </c>
      <c r="L17" s="67"/>
    </row>
    <row r="18" spans="2:12" ht="21" customHeight="1" thickBot="1" x14ac:dyDescent="0.35">
      <c r="B18" s="3">
        <v>8</v>
      </c>
      <c r="C18" s="136" t="s">
        <v>98</v>
      </c>
      <c r="D18" s="137"/>
      <c r="E18" s="65"/>
      <c r="F18" s="108">
        <f t="shared" si="0"/>
        <v>0</v>
      </c>
      <c r="G18" s="66">
        <f t="shared" si="1"/>
        <v>0</v>
      </c>
      <c r="H18" s="2">
        <f t="shared" ref="H18" si="6">+I18-G18</f>
        <v>0</v>
      </c>
      <c r="I18" s="66">
        <f t="shared" ref="I18" si="7">+G18*1.21</f>
        <v>0</v>
      </c>
      <c r="L18" s="67"/>
    </row>
    <row r="19" spans="2:12" ht="21" customHeight="1" thickBot="1" x14ac:dyDescent="0.35">
      <c r="B19" s="3">
        <v>9</v>
      </c>
      <c r="C19" s="136" t="s">
        <v>99</v>
      </c>
      <c r="D19" s="137"/>
      <c r="E19" s="65"/>
      <c r="F19" s="108">
        <f t="shared" si="0"/>
        <v>0</v>
      </c>
      <c r="G19" s="66">
        <f t="shared" si="1"/>
        <v>0</v>
      </c>
      <c r="H19" s="2">
        <f t="shared" si="2"/>
        <v>0</v>
      </c>
      <c r="I19" s="66">
        <f t="shared" si="3"/>
        <v>0</v>
      </c>
      <c r="L19" s="67"/>
    </row>
    <row r="20" spans="2:12" ht="21" customHeight="1" thickBot="1" x14ac:dyDescent="0.35">
      <c r="B20" s="3">
        <v>10</v>
      </c>
      <c r="C20" s="136" t="s">
        <v>100</v>
      </c>
      <c r="D20" s="137"/>
      <c r="E20" s="65"/>
      <c r="F20" s="108">
        <f t="shared" si="0"/>
        <v>0</v>
      </c>
      <c r="G20" s="66">
        <f t="shared" si="1"/>
        <v>0</v>
      </c>
      <c r="H20" s="2">
        <f t="shared" ref="H20" si="8">+I20-G20</f>
        <v>0</v>
      </c>
      <c r="I20" s="66">
        <f t="shared" ref="I20" si="9">+G20*1.21</f>
        <v>0</v>
      </c>
      <c r="L20" s="67"/>
    </row>
    <row r="21" spans="2:12" ht="21" customHeight="1" thickBot="1" x14ac:dyDescent="0.35">
      <c r="B21" s="3">
        <v>11</v>
      </c>
      <c r="C21" s="136" t="s">
        <v>101</v>
      </c>
      <c r="D21" s="137"/>
      <c r="E21" s="65"/>
      <c r="F21" s="108">
        <f t="shared" si="0"/>
        <v>0</v>
      </c>
      <c r="G21" s="66">
        <f t="shared" si="1"/>
        <v>0</v>
      </c>
      <c r="H21" s="2">
        <f t="shared" si="2"/>
        <v>0</v>
      </c>
      <c r="I21" s="66">
        <f t="shared" si="3"/>
        <v>0</v>
      </c>
      <c r="L21" s="67"/>
    </row>
    <row r="22" spans="2:12" ht="21" hidden="1" customHeight="1" thickBot="1" x14ac:dyDescent="0.35">
      <c r="B22" s="3"/>
      <c r="C22" s="4"/>
      <c r="D22" s="68"/>
      <c r="E22" s="65">
        <v>1494.6734436549409</v>
      </c>
      <c r="F22" s="1" t="e">
        <f t="shared" si="0"/>
        <v>#DIV/0!</v>
      </c>
      <c r="G22" s="66" t="e">
        <f>+#REF!*F22</f>
        <v>#REF!</v>
      </c>
      <c r="H22" s="2" t="e">
        <f t="shared" ref="H22:H23" si="10">+I22-G22</f>
        <v>#REF!</v>
      </c>
      <c r="I22" s="66" t="e">
        <f t="shared" ref="I22:I23" si="11">+G22*1.21</f>
        <v>#REF!</v>
      </c>
      <c r="L22" s="67"/>
    </row>
    <row r="23" spans="2:12" ht="21" hidden="1" customHeight="1" thickBot="1" x14ac:dyDescent="0.35">
      <c r="B23" s="3"/>
      <c r="C23" s="4"/>
      <c r="D23" s="68"/>
      <c r="E23" s="65"/>
      <c r="F23" s="1">
        <f t="shared" si="0"/>
        <v>0</v>
      </c>
      <c r="G23" s="66" t="e">
        <f>+#REF!*F23</f>
        <v>#REF!</v>
      </c>
      <c r="H23" s="2" t="e">
        <f t="shared" si="10"/>
        <v>#REF!</v>
      </c>
      <c r="I23" s="66" t="e">
        <f t="shared" si="11"/>
        <v>#REF!</v>
      </c>
      <c r="L23" s="67"/>
    </row>
    <row r="24" spans="2:12" ht="21" hidden="1" customHeight="1" thickBot="1" x14ac:dyDescent="0.35">
      <c r="B24" s="3"/>
      <c r="C24" s="4"/>
      <c r="D24" s="68"/>
      <c r="E24" s="65"/>
      <c r="F24" s="1">
        <f t="shared" si="0"/>
        <v>0</v>
      </c>
      <c r="G24" s="66" t="e">
        <f>+#REF!*F24</f>
        <v>#REF!</v>
      </c>
      <c r="H24" s="2" t="e">
        <f t="shared" ref="H24:H25" si="12">+I24-G24</f>
        <v>#REF!</v>
      </c>
      <c r="I24" s="66" t="e">
        <f t="shared" ref="I24:I25" si="13">+G24*1.21</f>
        <v>#REF!</v>
      </c>
      <c r="L24" s="67"/>
    </row>
    <row r="25" spans="2:12" ht="21" hidden="1" customHeight="1" thickBot="1" x14ac:dyDescent="0.35">
      <c r="B25" s="3"/>
      <c r="C25" s="4"/>
      <c r="D25" s="68"/>
      <c r="E25" s="65"/>
      <c r="F25" s="1">
        <f t="shared" si="0"/>
        <v>0</v>
      </c>
      <c r="G25" s="66" t="e">
        <f>+#REF!*F25</f>
        <v>#REF!</v>
      </c>
      <c r="H25" s="2" t="e">
        <f t="shared" si="12"/>
        <v>#REF!</v>
      </c>
      <c r="I25" s="66" t="e">
        <f t="shared" si="13"/>
        <v>#REF!</v>
      </c>
      <c r="L25" s="67"/>
    </row>
    <row r="26" spans="2:12" ht="21" hidden="1" customHeight="1" thickBot="1" x14ac:dyDescent="0.35">
      <c r="B26" s="3"/>
      <c r="C26" s="4"/>
      <c r="D26" s="68"/>
      <c r="E26" s="65"/>
      <c r="F26" s="1">
        <f t="shared" si="0"/>
        <v>0</v>
      </c>
      <c r="G26" s="66" t="e">
        <f>+#REF!*F26</f>
        <v>#REF!</v>
      </c>
      <c r="H26" s="2" t="e">
        <f t="shared" si="2"/>
        <v>#REF!</v>
      </c>
      <c r="I26" s="66" t="e">
        <f t="shared" si="3"/>
        <v>#REF!</v>
      </c>
      <c r="L26" s="67"/>
    </row>
    <row r="27" spans="2:12" ht="21" hidden="1" customHeight="1" thickBot="1" x14ac:dyDescent="0.35">
      <c r="B27" s="3"/>
      <c r="C27" s="4"/>
      <c r="D27" s="68"/>
      <c r="E27" s="65"/>
      <c r="F27" s="1">
        <f t="shared" si="0"/>
        <v>0</v>
      </c>
      <c r="G27" s="66" t="e">
        <f>+#REF!*F27</f>
        <v>#REF!</v>
      </c>
      <c r="H27" s="2" t="e">
        <f t="shared" si="2"/>
        <v>#REF!</v>
      </c>
      <c r="I27" s="66" t="e">
        <f t="shared" si="3"/>
        <v>#REF!</v>
      </c>
      <c r="L27" s="67"/>
    </row>
    <row r="28" spans="2:12" ht="21" hidden="1" customHeight="1" thickBot="1" x14ac:dyDescent="0.35">
      <c r="B28" s="3"/>
      <c r="C28" s="4"/>
      <c r="D28" s="68"/>
      <c r="E28" s="65"/>
      <c r="F28" s="1">
        <f t="shared" si="0"/>
        <v>0</v>
      </c>
      <c r="G28" s="66" t="e">
        <f>+#REF!*F28</f>
        <v>#REF!</v>
      </c>
      <c r="H28" s="2" t="e">
        <f t="shared" ref="H28:H29" si="14">+I28-G28</f>
        <v>#REF!</v>
      </c>
      <c r="I28" s="66" t="e">
        <f t="shared" ref="I28:I29" si="15">+G28*1.21</f>
        <v>#REF!</v>
      </c>
      <c r="L28" s="67"/>
    </row>
    <row r="29" spans="2:12" ht="21" hidden="1" customHeight="1" thickBot="1" x14ac:dyDescent="0.35">
      <c r="B29" s="3"/>
      <c r="C29" s="4"/>
      <c r="D29" s="68"/>
      <c r="E29" s="65"/>
      <c r="F29" s="1">
        <f t="shared" si="0"/>
        <v>0</v>
      </c>
      <c r="G29" s="66" t="e">
        <f>+#REF!*F29</f>
        <v>#REF!</v>
      </c>
      <c r="H29" s="2" t="e">
        <f t="shared" si="14"/>
        <v>#REF!</v>
      </c>
      <c r="I29" s="66" t="e">
        <f t="shared" si="15"/>
        <v>#REF!</v>
      </c>
      <c r="L29" s="67"/>
    </row>
    <row r="30" spans="2:12" ht="21" hidden="1" customHeight="1" thickBot="1" x14ac:dyDescent="0.35">
      <c r="B30" s="3"/>
      <c r="C30" s="4"/>
      <c r="D30" s="68"/>
      <c r="E30" s="65"/>
      <c r="F30" s="1">
        <f t="shared" si="0"/>
        <v>0</v>
      </c>
      <c r="G30" s="66" t="e">
        <f>+#REF!*F30</f>
        <v>#REF!</v>
      </c>
      <c r="H30" s="2" t="e">
        <f t="shared" si="2"/>
        <v>#REF!</v>
      </c>
      <c r="I30" s="66" t="e">
        <f t="shared" si="3"/>
        <v>#REF!</v>
      </c>
      <c r="L30" s="67"/>
    </row>
    <row r="31" spans="2:12" ht="15" thickBot="1" x14ac:dyDescent="0.35"/>
    <row r="32" spans="2:12" ht="18.600000000000001" thickBot="1" x14ac:dyDescent="0.35">
      <c r="B32" s="133" t="s">
        <v>1</v>
      </c>
      <c r="C32" s="134"/>
      <c r="D32" s="135"/>
      <c r="E32" s="51">
        <f>SUM(E11:E21)</f>
        <v>0</v>
      </c>
      <c r="F32" s="52">
        <f>IF(E32=0,0,(E32/$E$32))</f>
        <v>0</v>
      </c>
      <c r="G32" s="69">
        <f>+E56</f>
        <v>0</v>
      </c>
      <c r="H32" s="53">
        <f>+I32-G32</f>
        <v>0</v>
      </c>
      <c r="I32" s="69">
        <f>+G32*1.21</f>
        <v>0</v>
      </c>
    </row>
    <row r="33" spans="2:12" ht="15" thickBot="1" x14ac:dyDescent="0.35"/>
    <row r="34" spans="2:12" s="73" customFormat="1" ht="19.8" customHeight="1" thickBot="1" x14ac:dyDescent="0.35">
      <c r="B34" s="54"/>
      <c r="C34" s="55" t="s">
        <v>66</v>
      </c>
      <c r="D34" s="70"/>
      <c r="E34" s="71"/>
      <c r="F34" s="56">
        <f>IF(E34=0,0,(E34/E34))</f>
        <v>0</v>
      </c>
      <c r="G34" s="72">
        <f>+E70</f>
        <v>0</v>
      </c>
      <c r="H34" s="57">
        <f>+I34-G34</f>
        <v>0</v>
      </c>
      <c r="I34" s="72">
        <f>+G34*1.21</f>
        <v>0</v>
      </c>
      <c r="L34" s="74"/>
    </row>
    <row r="37" spans="2:12" ht="20.25" customHeight="1" x14ac:dyDescent="0.3">
      <c r="B37" s="132" t="s">
        <v>5</v>
      </c>
      <c r="C37" s="132"/>
      <c r="D37" s="132"/>
      <c r="E37" s="132"/>
      <c r="F37" s="132"/>
    </row>
    <row r="38" spans="2:12" x14ac:dyDescent="0.3">
      <c r="B38" s="123" t="s">
        <v>6</v>
      </c>
      <c r="C38" s="123"/>
      <c r="D38" s="123"/>
      <c r="E38" s="75" t="s">
        <v>7</v>
      </c>
      <c r="F38" s="75" t="s">
        <v>24</v>
      </c>
    </row>
    <row r="39" spans="2:12" x14ac:dyDescent="0.3">
      <c r="B39" s="76" t="s">
        <v>8</v>
      </c>
      <c r="C39" s="77"/>
      <c r="D39" s="77"/>
      <c r="E39" s="82"/>
      <c r="F39" s="79">
        <f t="shared" ref="F39:F44" si="16">IF(E39=0,0,(E39/$E$56))</f>
        <v>0</v>
      </c>
    </row>
    <row r="40" spans="2:12" x14ac:dyDescent="0.3">
      <c r="B40" s="80" t="s">
        <v>9</v>
      </c>
      <c r="C40" s="81"/>
      <c r="D40" s="81"/>
      <c r="E40" s="82"/>
      <c r="F40" s="83">
        <f t="shared" si="16"/>
        <v>0</v>
      </c>
    </row>
    <row r="41" spans="2:12" x14ac:dyDescent="0.3">
      <c r="B41" s="80" t="s">
        <v>23</v>
      </c>
      <c r="C41" s="81"/>
      <c r="D41" s="81"/>
      <c r="E41" s="82"/>
      <c r="F41" s="83">
        <f t="shared" si="16"/>
        <v>0</v>
      </c>
    </row>
    <row r="42" spans="2:12" x14ac:dyDescent="0.3">
      <c r="B42" s="80" t="s">
        <v>10</v>
      </c>
      <c r="C42" s="81"/>
      <c r="D42" s="81"/>
      <c r="E42" s="82"/>
      <c r="F42" s="83">
        <f t="shared" si="16"/>
        <v>0</v>
      </c>
    </row>
    <row r="43" spans="2:12" x14ac:dyDescent="0.3">
      <c r="B43" s="80" t="s">
        <v>20</v>
      </c>
      <c r="C43" s="81"/>
      <c r="D43" s="81"/>
      <c r="E43" s="82"/>
      <c r="F43" s="83">
        <f t="shared" si="16"/>
        <v>0</v>
      </c>
    </row>
    <row r="44" spans="2:12" x14ac:dyDescent="0.3">
      <c r="B44" s="80" t="s">
        <v>21</v>
      </c>
      <c r="C44" s="81"/>
      <c r="D44" s="81"/>
      <c r="E44" s="82"/>
      <c r="F44" s="83">
        <f t="shared" si="16"/>
        <v>0</v>
      </c>
    </row>
    <row r="45" spans="2:12" x14ac:dyDescent="0.3">
      <c r="B45" s="80" t="s">
        <v>11</v>
      </c>
      <c r="C45" s="81"/>
      <c r="D45" s="81"/>
      <c r="E45" s="82"/>
      <c r="F45" s="83">
        <f t="shared" ref="F45:F49" si="17">IF(E45=0,0,(E45/$E$56))</f>
        <v>0</v>
      </c>
    </row>
    <row r="46" spans="2:12" x14ac:dyDescent="0.3">
      <c r="B46" s="80" t="s">
        <v>2</v>
      </c>
      <c r="C46" s="81"/>
      <c r="D46" s="81"/>
      <c r="E46" s="82"/>
      <c r="F46" s="83">
        <f t="shared" si="17"/>
        <v>0</v>
      </c>
    </row>
    <row r="47" spans="2:12" x14ac:dyDescent="0.3">
      <c r="B47" s="84" t="s">
        <v>42</v>
      </c>
      <c r="C47" s="85"/>
      <c r="D47" s="85"/>
      <c r="E47" s="82"/>
      <c r="F47" s="83">
        <f t="shared" si="17"/>
        <v>0</v>
      </c>
    </row>
    <row r="48" spans="2:12" x14ac:dyDescent="0.3">
      <c r="B48" s="84" t="s">
        <v>12</v>
      </c>
      <c r="C48" s="81"/>
      <c r="D48" s="81"/>
      <c r="E48" s="82"/>
      <c r="F48" s="83">
        <f t="shared" si="17"/>
        <v>0</v>
      </c>
    </row>
    <row r="49" spans="2:6" x14ac:dyDescent="0.3">
      <c r="B49" s="84" t="s">
        <v>67</v>
      </c>
      <c r="C49" s="85"/>
      <c r="D49" s="85"/>
      <c r="E49" s="82"/>
      <c r="F49" s="83">
        <f t="shared" si="17"/>
        <v>0</v>
      </c>
    </row>
    <row r="50" spans="2:6" hidden="1" x14ac:dyDescent="0.3">
      <c r="B50" s="84"/>
      <c r="C50" s="85"/>
      <c r="D50" s="85"/>
      <c r="E50" s="82"/>
      <c r="F50" s="83">
        <f t="shared" ref="F50:F56" si="18">IF(E50=0,0,(E50/$E$56))</f>
        <v>0</v>
      </c>
    </row>
    <row r="51" spans="2:6" x14ac:dyDescent="0.3">
      <c r="B51" s="120" t="s">
        <v>13</v>
      </c>
      <c r="C51" s="121"/>
      <c r="D51" s="121"/>
      <c r="E51" s="115">
        <f>SUM(E39:E50)</f>
        <v>0</v>
      </c>
      <c r="F51" s="87">
        <f t="shared" si="18"/>
        <v>0</v>
      </c>
    </row>
    <row r="52" spans="2:6" x14ac:dyDescent="0.3">
      <c r="B52" s="76" t="s">
        <v>22</v>
      </c>
      <c r="C52" s="77"/>
      <c r="D52" s="88"/>
      <c r="E52" s="116"/>
      <c r="F52" s="79">
        <f t="shared" si="18"/>
        <v>0</v>
      </c>
    </row>
    <row r="53" spans="2:6" x14ac:dyDescent="0.3">
      <c r="B53" s="90" t="s">
        <v>14</v>
      </c>
      <c r="C53" s="91"/>
      <c r="D53" s="92"/>
      <c r="E53" s="116"/>
      <c r="F53" s="93">
        <f t="shared" si="18"/>
        <v>0</v>
      </c>
    </row>
    <row r="54" spans="2:6" x14ac:dyDescent="0.3">
      <c r="B54" s="120"/>
      <c r="C54" s="121"/>
      <c r="D54" s="121" t="s">
        <v>19</v>
      </c>
      <c r="E54" s="115">
        <f>E53+E51+E52</f>
        <v>0</v>
      </c>
      <c r="F54" s="87">
        <f t="shared" si="18"/>
        <v>0</v>
      </c>
    </row>
    <row r="55" spans="2:6" x14ac:dyDescent="0.3">
      <c r="B55" s="94" t="s">
        <v>15</v>
      </c>
      <c r="C55" s="95"/>
      <c r="D55" s="92"/>
      <c r="E55" s="116"/>
      <c r="F55" s="79">
        <f t="shared" si="18"/>
        <v>0</v>
      </c>
    </row>
    <row r="56" spans="2:6" x14ac:dyDescent="0.3">
      <c r="B56" s="122" t="s">
        <v>16</v>
      </c>
      <c r="C56" s="123"/>
      <c r="D56" s="123"/>
      <c r="E56" s="117">
        <f>E55+E54</f>
        <v>0</v>
      </c>
      <c r="F56" s="97">
        <f t="shared" si="18"/>
        <v>0</v>
      </c>
    </row>
    <row r="57" spans="2:6" x14ac:dyDescent="0.3">
      <c r="B57" s="98"/>
      <c r="C57" s="99" t="s">
        <v>17</v>
      </c>
      <c r="D57" s="100">
        <v>0.21</v>
      </c>
      <c r="E57" s="118">
        <f>E56*D57</f>
        <v>0</v>
      </c>
      <c r="F57" s="98"/>
    </row>
    <row r="58" spans="2:6" ht="15.6" x14ac:dyDescent="0.3">
      <c r="C58" s="102" t="s">
        <v>18</v>
      </c>
      <c r="D58" s="102"/>
      <c r="E58" s="119">
        <f>E57+E56</f>
        <v>0</v>
      </c>
      <c r="F58" s="98"/>
    </row>
    <row r="60" spans="2:6" ht="21" x14ac:dyDescent="0.3">
      <c r="B60" s="132" t="s">
        <v>89</v>
      </c>
      <c r="C60" s="132"/>
      <c r="D60" s="132"/>
      <c r="E60" s="132"/>
      <c r="F60" s="132"/>
    </row>
    <row r="61" spans="2:6" x14ac:dyDescent="0.3">
      <c r="B61" s="123" t="s">
        <v>6</v>
      </c>
      <c r="C61" s="123"/>
      <c r="D61" s="123"/>
      <c r="E61" s="75" t="s">
        <v>7</v>
      </c>
      <c r="F61" s="75" t="s">
        <v>24</v>
      </c>
    </row>
    <row r="62" spans="2:6" x14ac:dyDescent="0.3">
      <c r="B62" s="76" t="s">
        <v>8</v>
      </c>
      <c r="C62" s="77"/>
      <c r="D62" s="77"/>
      <c r="E62" s="78"/>
      <c r="F62" s="79">
        <f t="shared" ref="F62:F69" si="19">IF(E62=0,0,(E62/$E$70))</f>
        <v>0</v>
      </c>
    </row>
    <row r="63" spans="2:6" ht="21" customHeight="1" x14ac:dyDescent="0.3">
      <c r="B63" s="80" t="s">
        <v>11</v>
      </c>
      <c r="C63" s="81"/>
      <c r="D63" s="81"/>
      <c r="E63" s="104"/>
      <c r="F63" s="83">
        <f t="shared" si="19"/>
        <v>0</v>
      </c>
    </row>
    <row r="64" spans="2:6" ht="21" customHeight="1" x14ac:dyDescent="0.3">
      <c r="B64" s="80" t="s">
        <v>65</v>
      </c>
      <c r="C64" s="81"/>
      <c r="D64" s="81"/>
      <c r="E64" s="104"/>
      <c r="F64" s="83">
        <f t="shared" si="19"/>
        <v>0</v>
      </c>
    </row>
    <row r="65" spans="2:6" x14ac:dyDescent="0.3">
      <c r="B65" s="120" t="s">
        <v>13</v>
      </c>
      <c r="C65" s="121"/>
      <c r="D65" s="121"/>
      <c r="E65" s="86">
        <f>SUM(E62:E64)</f>
        <v>0</v>
      </c>
      <c r="F65" s="87">
        <f t="shared" si="19"/>
        <v>0</v>
      </c>
    </row>
    <row r="66" spans="2:6" x14ac:dyDescent="0.3">
      <c r="B66" s="76" t="s">
        <v>22</v>
      </c>
      <c r="C66" s="77"/>
      <c r="D66" s="88"/>
      <c r="E66" s="89"/>
      <c r="F66" s="79">
        <f t="shared" si="19"/>
        <v>0</v>
      </c>
    </row>
    <row r="67" spans="2:6" x14ac:dyDescent="0.3">
      <c r="B67" s="90" t="s">
        <v>14</v>
      </c>
      <c r="C67" s="91"/>
      <c r="D67" s="92"/>
      <c r="E67" s="89"/>
      <c r="F67" s="93">
        <f t="shared" si="19"/>
        <v>0</v>
      </c>
    </row>
    <row r="68" spans="2:6" x14ac:dyDescent="0.3">
      <c r="B68" s="120"/>
      <c r="C68" s="121"/>
      <c r="D68" s="121" t="s">
        <v>19</v>
      </c>
      <c r="E68" s="86">
        <f>E67+E65+E66</f>
        <v>0</v>
      </c>
      <c r="F68" s="87">
        <f t="shared" si="19"/>
        <v>0</v>
      </c>
    </row>
    <row r="69" spans="2:6" x14ac:dyDescent="0.3">
      <c r="B69" s="94" t="s">
        <v>15</v>
      </c>
      <c r="C69" s="95"/>
      <c r="D69" s="92"/>
      <c r="E69" s="89"/>
      <c r="F69" s="79">
        <f t="shared" si="19"/>
        <v>0</v>
      </c>
    </row>
    <row r="70" spans="2:6" x14ac:dyDescent="0.3">
      <c r="B70" s="122" t="s">
        <v>16</v>
      </c>
      <c r="C70" s="123"/>
      <c r="D70" s="123"/>
      <c r="E70" s="96">
        <f>E69+E68</f>
        <v>0</v>
      </c>
      <c r="F70" s="97">
        <f>IF(E70=0,0,(E70/$E$70))</f>
        <v>0</v>
      </c>
    </row>
    <row r="71" spans="2:6" x14ac:dyDescent="0.3">
      <c r="B71" s="98"/>
      <c r="C71" s="99" t="s">
        <v>17</v>
      </c>
      <c r="D71" s="100">
        <v>0.21</v>
      </c>
      <c r="E71" s="101">
        <f>E70*D71</f>
        <v>0</v>
      </c>
    </row>
    <row r="72" spans="2:6" ht="15.6" x14ac:dyDescent="0.3">
      <c r="C72" s="102" t="s">
        <v>18</v>
      </c>
      <c r="D72" s="102"/>
      <c r="E72" s="103">
        <f>E71+E70</f>
        <v>0</v>
      </c>
    </row>
    <row r="74" spans="2:6" hidden="1" x14ac:dyDescent="0.3"/>
    <row r="75" spans="2:6" hidden="1" x14ac:dyDescent="0.3"/>
    <row r="76" spans="2:6" hidden="1" x14ac:dyDescent="0.3"/>
    <row r="77" spans="2:6" hidden="1" x14ac:dyDescent="0.3"/>
    <row r="78" spans="2:6" hidden="1" x14ac:dyDescent="0.3"/>
    <row r="79" spans="2:6" ht="23.4" hidden="1" x14ac:dyDescent="0.3">
      <c r="B79" s="126" t="s">
        <v>30</v>
      </c>
      <c r="C79" s="126"/>
      <c r="D79" s="126"/>
      <c r="E79" s="126"/>
      <c r="F79" s="126"/>
    </row>
    <row r="80" spans="2:6" hidden="1" x14ac:dyDescent="0.3">
      <c r="B80" s="18" t="s">
        <v>27</v>
      </c>
      <c r="D80" s="105">
        <f>+E56</f>
        <v>0</v>
      </c>
    </row>
    <row r="81" spans="2:10" hidden="1" x14ac:dyDescent="0.3">
      <c r="B81" s="18" t="s">
        <v>26</v>
      </c>
      <c r="D81" s="105">
        <f>+E42+E43</f>
        <v>0</v>
      </c>
    </row>
    <row r="82" spans="2:10" hidden="1" x14ac:dyDescent="0.3">
      <c r="B82" s="18" t="s">
        <v>28</v>
      </c>
      <c r="D82" s="105">
        <f>+D80-D81</f>
        <v>0</v>
      </c>
    </row>
    <row r="83" spans="2:10" hidden="1" x14ac:dyDescent="0.3">
      <c r="B83" s="18" t="s">
        <v>29</v>
      </c>
      <c r="D83" s="106">
        <f>+E32</f>
        <v>0</v>
      </c>
    </row>
    <row r="84" spans="2:10" hidden="1" x14ac:dyDescent="0.3">
      <c r="B84" s="120" t="s">
        <v>31</v>
      </c>
      <c r="C84" s="121"/>
      <c r="D84" s="121"/>
    </row>
    <row r="85" spans="2:10" ht="18" hidden="1" x14ac:dyDescent="0.3">
      <c r="B85" s="18" t="s">
        <v>25</v>
      </c>
      <c r="D85" s="107" t="e">
        <f>+D82/D83</f>
        <v>#DIV/0!</v>
      </c>
    </row>
    <row r="87" spans="2:10" ht="23.4" hidden="1" x14ac:dyDescent="0.3">
      <c r="B87" s="126" t="s">
        <v>33</v>
      </c>
      <c r="C87" s="126"/>
      <c r="D87" s="126"/>
      <c r="E87" s="126"/>
      <c r="F87" s="126"/>
    </row>
    <row r="88" spans="2:10" hidden="1" x14ac:dyDescent="0.3"/>
    <row r="89" spans="2:10" ht="21" hidden="1" x14ac:dyDescent="0.3">
      <c r="B89" s="127"/>
      <c r="C89" s="127"/>
      <c r="D89" s="127"/>
      <c r="E89" s="127"/>
      <c r="F89" s="127"/>
    </row>
    <row r="90" spans="2:10" hidden="1" x14ac:dyDescent="0.3"/>
    <row r="91" spans="2:10" hidden="1" x14ac:dyDescent="0.3"/>
    <row r="93" spans="2:10" ht="23.4" x14ac:dyDescent="0.3">
      <c r="B93" s="125" t="s">
        <v>43</v>
      </c>
      <c r="C93" s="125"/>
      <c r="D93" s="125"/>
      <c r="E93" s="125"/>
      <c r="F93" s="125"/>
      <c r="G93" s="125"/>
      <c r="H93" s="125"/>
      <c r="I93" s="125"/>
      <c r="J93" s="125"/>
    </row>
    <row r="94" spans="2:10" x14ac:dyDescent="0.3">
      <c r="B94" s="6"/>
      <c r="C94" s="6"/>
    </row>
    <row r="95" spans="2:10" x14ac:dyDescent="0.3">
      <c r="B95" s="6"/>
      <c r="C95" s="6"/>
      <c r="D95" s="19" t="s">
        <v>39</v>
      </c>
      <c r="E95" s="19" t="s">
        <v>40</v>
      </c>
      <c r="F95" s="19" t="s">
        <v>44</v>
      </c>
      <c r="G95" s="19" t="s">
        <v>45</v>
      </c>
      <c r="H95" s="19" t="s">
        <v>40</v>
      </c>
      <c r="I95" s="19" t="s">
        <v>46</v>
      </c>
      <c r="J95" s="19" t="s">
        <v>41</v>
      </c>
    </row>
    <row r="96" spans="2:10" x14ac:dyDescent="0.3">
      <c r="B96" s="20" t="s">
        <v>47</v>
      </c>
      <c r="C96" s="21"/>
      <c r="D96" s="22">
        <v>17.5</v>
      </c>
      <c r="E96" s="29">
        <f>+D96*21%</f>
        <v>3.6749999999999998</v>
      </c>
      <c r="F96" s="29">
        <f>+D96+E96</f>
        <v>21.175000000000001</v>
      </c>
      <c r="G96" s="23"/>
      <c r="H96" s="30">
        <f t="shared" ref="H96:H103" si="20">+I96-G96</f>
        <v>0</v>
      </c>
      <c r="I96" s="30">
        <f t="shared" ref="I96:I103" si="21">+G96*1.21</f>
        <v>0</v>
      </c>
      <c r="J96" s="24">
        <f t="shared" ref="J96:J103" si="22">1-(I96/F96)</f>
        <v>1</v>
      </c>
    </row>
    <row r="97" spans="2:10" x14ac:dyDescent="0.3">
      <c r="B97" s="20" t="s">
        <v>48</v>
      </c>
      <c r="C97" s="25"/>
      <c r="D97" s="26">
        <v>21.875</v>
      </c>
      <c r="E97" s="29">
        <f t="shared" ref="E97:E103" si="23">+D97*21%</f>
        <v>4.59375</v>
      </c>
      <c r="F97" s="29">
        <f t="shared" ref="F97:F103" si="24">+D97+E97</f>
        <v>26.46875</v>
      </c>
      <c r="G97" s="23"/>
      <c r="H97" s="30">
        <f t="shared" si="20"/>
        <v>0</v>
      </c>
      <c r="I97" s="30">
        <f t="shared" si="21"/>
        <v>0</v>
      </c>
      <c r="J97" s="24">
        <f t="shared" si="22"/>
        <v>1</v>
      </c>
    </row>
    <row r="98" spans="2:10" x14ac:dyDescent="0.3">
      <c r="B98" s="20" t="s">
        <v>49</v>
      </c>
      <c r="C98" s="25"/>
      <c r="D98" s="26">
        <v>26.25</v>
      </c>
      <c r="E98" s="29">
        <f t="shared" si="23"/>
        <v>5.5125000000000002</v>
      </c>
      <c r="F98" s="29">
        <f t="shared" si="24"/>
        <v>31.762499999999999</v>
      </c>
      <c r="G98" s="23"/>
      <c r="H98" s="30">
        <f t="shared" si="20"/>
        <v>0</v>
      </c>
      <c r="I98" s="30">
        <f t="shared" si="21"/>
        <v>0</v>
      </c>
      <c r="J98" s="24">
        <f t="shared" si="22"/>
        <v>1</v>
      </c>
    </row>
    <row r="99" spans="2:10" x14ac:dyDescent="0.3">
      <c r="B99" s="20" t="s">
        <v>50</v>
      </c>
      <c r="C99" s="20"/>
      <c r="D99" s="26">
        <v>30.625</v>
      </c>
      <c r="E99" s="29">
        <f t="shared" si="23"/>
        <v>6.4312499999999995</v>
      </c>
      <c r="F99" s="29">
        <f t="shared" si="24"/>
        <v>37.056249999999999</v>
      </c>
      <c r="G99" s="23"/>
      <c r="H99" s="30">
        <f t="shared" si="20"/>
        <v>0</v>
      </c>
      <c r="I99" s="30">
        <f t="shared" si="21"/>
        <v>0</v>
      </c>
      <c r="J99" s="24">
        <f t="shared" si="22"/>
        <v>1</v>
      </c>
    </row>
    <row r="100" spans="2:10" x14ac:dyDescent="0.3">
      <c r="B100" s="20" t="s">
        <v>51</v>
      </c>
      <c r="C100" s="21"/>
      <c r="D100" s="22">
        <v>18.5</v>
      </c>
      <c r="E100" s="29">
        <f t="shared" si="23"/>
        <v>3.8849999999999998</v>
      </c>
      <c r="F100" s="29">
        <f t="shared" si="24"/>
        <v>22.384999999999998</v>
      </c>
      <c r="G100" s="23"/>
      <c r="H100" s="30">
        <f t="shared" si="20"/>
        <v>0</v>
      </c>
      <c r="I100" s="30">
        <f t="shared" si="21"/>
        <v>0</v>
      </c>
      <c r="J100" s="24">
        <f t="shared" si="22"/>
        <v>1</v>
      </c>
    </row>
    <row r="101" spans="2:10" x14ac:dyDescent="0.3">
      <c r="B101" s="20" t="s">
        <v>52</v>
      </c>
      <c r="C101" s="21"/>
      <c r="D101" s="26">
        <v>23.125</v>
      </c>
      <c r="E101" s="29">
        <f t="shared" si="23"/>
        <v>4.8562500000000002</v>
      </c>
      <c r="F101" s="29">
        <f t="shared" si="24"/>
        <v>27.981249999999999</v>
      </c>
      <c r="G101" s="23"/>
      <c r="H101" s="30">
        <f t="shared" si="20"/>
        <v>0</v>
      </c>
      <c r="I101" s="30">
        <f t="shared" si="21"/>
        <v>0</v>
      </c>
      <c r="J101" s="24">
        <f t="shared" si="22"/>
        <v>1</v>
      </c>
    </row>
    <row r="102" spans="2:10" x14ac:dyDescent="0.3">
      <c r="B102" s="20" t="s">
        <v>53</v>
      </c>
      <c r="C102" s="25"/>
      <c r="D102" s="26">
        <v>27.75</v>
      </c>
      <c r="E102" s="29">
        <f t="shared" si="23"/>
        <v>5.8274999999999997</v>
      </c>
      <c r="F102" s="29">
        <f t="shared" si="24"/>
        <v>33.577500000000001</v>
      </c>
      <c r="G102" s="23"/>
      <c r="H102" s="30">
        <f t="shared" si="20"/>
        <v>0</v>
      </c>
      <c r="I102" s="30">
        <f t="shared" si="21"/>
        <v>0</v>
      </c>
      <c r="J102" s="24">
        <f t="shared" si="22"/>
        <v>1</v>
      </c>
    </row>
    <row r="103" spans="2:10" x14ac:dyDescent="0.3">
      <c r="B103" s="20" t="s">
        <v>54</v>
      </c>
      <c r="C103" s="25"/>
      <c r="D103" s="26">
        <v>32.375</v>
      </c>
      <c r="E103" s="29">
        <f t="shared" si="23"/>
        <v>6.7987500000000001</v>
      </c>
      <c r="F103" s="29">
        <f t="shared" si="24"/>
        <v>39.173749999999998</v>
      </c>
      <c r="G103" s="23"/>
      <c r="H103" s="30">
        <f t="shared" si="20"/>
        <v>0</v>
      </c>
      <c r="I103" s="30">
        <f t="shared" si="21"/>
        <v>0</v>
      </c>
      <c r="J103" s="24">
        <f t="shared" si="22"/>
        <v>1</v>
      </c>
    </row>
  </sheetData>
  <sheetProtection algorithmName="SHA-512" hashValue="+pk8BXJLEgEd3djQpKdWg+L0WULm/M1zCRxqjuFucQyo39mfCAwuyk0G3K8KRya2DzOxhNez5wWdo3m00I55zQ==" saltValue="/2DB2wyo+f4StlOzFEETUw==" spinCount="100000" sheet="1" selectLockedCells="1"/>
  <sortState xmlns:xlrd2="http://schemas.microsoft.com/office/spreadsheetml/2017/richdata2" ref="B63:E64">
    <sortCondition ref="B63:B64"/>
  </sortState>
  <mergeCells count="30">
    <mergeCell ref="C14:D14"/>
    <mergeCell ref="C11:D11"/>
    <mergeCell ref="C12:D12"/>
    <mergeCell ref="C13:D13"/>
    <mergeCell ref="C15:D15"/>
    <mergeCell ref="B60:F60"/>
    <mergeCell ref="B61:D61"/>
    <mergeCell ref="B65:D65"/>
    <mergeCell ref="C16:D16"/>
    <mergeCell ref="C17:D17"/>
    <mergeCell ref="C18:D18"/>
    <mergeCell ref="C19:D19"/>
    <mergeCell ref="C21:D21"/>
    <mergeCell ref="C20:D20"/>
    <mergeCell ref="B68:D68"/>
    <mergeCell ref="B70:D70"/>
    <mergeCell ref="B2:I2"/>
    <mergeCell ref="B93:J93"/>
    <mergeCell ref="B84:D84"/>
    <mergeCell ref="B87:F87"/>
    <mergeCell ref="B89:F89"/>
    <mergeCell ref="B7:I7"/>
    <mergeCell ref="B38:D38"/>
    <mergeCell ref="B79:F79"/>
    <mergeCell ref="B9:D9"/>
    <mergeCell ref="B51:D51"/>
    <mergeCell ref="B54:D54"/>
    <mergeCell ref="B56:D56"/>
    <mergeCell ref="B37:F37"/>
    <mergeCell ref="B32:D32"/>
  </mergeCells>
  <pageMargins left="0.47244094488188981" right="0.31496062992125984" top="0.44" bottom="0.32" header="0.31496062992125984" footer="0.26"/>
  <pageSetup paperSize="9" scale="64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64C28-99B0-44C6-B2D9-A0D16A273B66}">
  <sheetPr>
    <pageSetUpPr fitToPage="1"/>
  </sheetPr>
  <dimension ref="A2:N51"/>
  <sheetViews>
    <sheetView showGridLines="0" tabSelected="1" topLeftCell="A9" workbookViewId="0">
      <selection activeCell="G32" sqref="G32"/>
    </sheetView>
  </sheetViews>
  <sheetFormatPr baseColWidth="10" defaultColWidth="11.44140625" defaultRowHeight="14.4" x14ac:dyDescent="0.3"/>
  <cols>
    <col min="3" max="3" width="17.44140625" customWidth="1"/>
    <col min="4" max="4" width="16" customWidth="1"/>
    <col min="5" max="5" width="30.5546875" customWidth="1"/>
    <col min="6" max="6" width="24.88671875" hidden="1" customWidth="1"/>
    <col min="7" max="7" width="12.88671875" customWidth="1"/>
  </cols>
  <sheetData>
    <row r="2" spans="1:13" ht="25.8" x14ac:dyDescent="0.3">
      <c r="A2" s="124" t="s">
        <v>102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4" spans="1:13" ht="23.4" x14ac:dyDescent="0.3">
      <c r="B4" s="156" t="s">
        <v>55</v>
      </c>
      <c r="C4" s="156"/>
      <c r="D4" s="156"/>
      <c r="E4" s="156"/>
      <c r="F4" s="156"/>
      <c r="G4" s="156"/>
      <c r="H4" s="156"/>
    </row>
    <row r="6" spans="1:13" ht="24" thickBot="1" x14ac:dyDescent="0.35">
      <c r="C6" s="7"/>
      <c r="D6" s="7"/>
      <c r="E6" s="7"/>
      <c r="F6" s="7">
        <v>18.66</v>
      </c>
      <c r="G6" s="7"/>
      <c r="H6" s="157" t="s">
        <v>68</v>
      </c>
      <c r="I6" s="157"/>
      <c r="J6" s="157"/>
      <c r="K6" s="157"/>
      <c r="L6" s="157"/>
      <c r="M6" s="157"/>
    </row>
    <row r="7" spans="1:13" ht="29.4" thickBot="1" x14ac:dyDescent="0.35">
      <c r="B7" s="153" t="s">
        <v>69</v>
      </c>
      <c r="C7" s="154"/>
      <c r="D7" s="154"/>
      <c r="E7" s="155"/>
      <c r="F7" s="33"/>
      <c r="G7" s="8" t="s">
        <v>70</v>
      </c>
      <c r="H7" s="9" t="s">
        <v>71</v>
      </c>
      <c r="I7" s="9" t="s">
        <v>56</v>
      </c>
      <c r="J7" s="9" t="s">
        <v>57</v>
      </c>
      <c r="K7" s="9" t="s">
        <v>58</v>
      </c>
      <c r="L7" s="9" t="s">
        <v>59</v>
      </c>
      <c r="M7" s="10" t="s">
        <v>60</v>
      </c>
    </row>
    <row r="8" spans="1:13" ht="29.4" thickBot="1" x14ac:dyDescent="0.35">
      <c r="B8" s="34"/>
      <c r="C8" s="34"/>
      <c r="D8" s="34"/>
      <c r="E8" s="34"/>
      <c r="F8" s="35"/>
      <c r="G8" s="36"/>
      <c r="H8" s="37">
        <v>1</v>
      </c>
      <c r="I8" s="37">
        <v>2</v>
      </c>
      <c r="J8" s="37">
        <v>3</v>
      </c>
      <c r="K8" s="37">
        <v>4</v>
      </c>
      <c r="L8" s="37">
        <v>5</v>
      </c>
      <c r="M8" s="37">
        <v>6</v>
      </c>
    </row>
    <row r="9" spans="1:13" x14ac:dyDescent="0.3">
      <c r="B9" s="38" t="s">
        <v>72</v>
      </c>
      <c r="C9" s="39"/>
      <c r="D9" s="39"/>
      <c r="E9" s="40"/>
      <c r="F9" s="41">
        <v>175</v>
      </c>
      <c r="G9" s="5">
        <v>0.1</v>
      </c>
      <c r="H9" s="27">
        <f>+$G9*H$8*4.345</f>
        <v>0.4345</v>
      </c>
      <c r="I9" s="27">
        <f>+$G9*I$8*4.345</f>
        <v>0.86899999999999999</v>
      </c>
      <c r="J9" s="27">
        <f t="shared" ref="J9:M24" si="0">+$G9*J$8*4.345</f>
        <v>1.3035000000000001</v>
      </c>
      <c r="K9" s="27">
        <f t="shared" si="0"/>
        <v>1.738</v>
      </c>
      <c r="L9" s="27">
        <f t="shared" si="0"/>
        <v>2.1724999999999999</v>
      </c>
      <c r="M9" s="27">
        <f t="shared" si="0"/>
        <v>2.6070000000000002</v>
      </c>
    </row>
    <row r="10" spans="1:13" x14ac:dyDescent="0.3">
      <c r="B10" s="42" t="s">
        <v>103</v>
      </c>
      <c r="C10" s="43"/>
      <c r="D10" s="43"/>
      <c r="E10" s="44"/>
      <c r="F10" s="41">
        <v>110</v>
      </c>
      <c r="G10" s="5">
        <v>0.11</v>
      </c>
      <c r="H10" s="27">
        <f t="shared" ref="H10:M25" si="1">+$G10*H$8*4.345</f>
        <v>0.47794999999999999</v>
      </c>
      <c r="I10" s="27">
        <f t="shared" si="1"/>
        <v>0.95589999999999997</v>
      </c>
      <c r="J10" s="27">
        <f t="shared" si="0"/>
        <v>1.4338500000000001</v>
      </c>
      <c r="K10" s="27">
        <f t="shared" si="0"/>
        <v>1.9117999999999999</v>
      </c>
      <c r="L10" s="27">
        <f t="shared" si="0"/>
        <v>2.3897500000000003</v>
      </c>
      <c r="M10" s="27">
        <f t="shared" si="0"/>
        <v>2.8677000000000001</v>
      </c>
    </row>
    <row r="11" spans="1:13" x14ac:dyDescent="0.3">
      <c r="B11" s="45" t="s">
        <v>61</v>
      </c>
      <c r="C11" s="31"/>
      <c r="D11" s="31"/>
      <c r="E11" s="32"/>
      <c r="F11" s="41">
        <v>90</v>
      </c>
      <c r="G11" s="5">
        <v>0.17</v>
      </c>
      <c r="H11" s="27">
        <f t="shared" si="1"/>
        <v>0.73865000000000003</v>
      </c>
      <c r="I11" s="27">
        <f t="shared" si="1"/>
        <v>1.4773000000000001</v>
      </c>
      <c r="J11" s="27">
        <f t="shared" si="0"/>
        <v>2.2159499999999999</v>
      </c>
      <c r="K11" s="27">
        <f t="shared" si="0"/>
        <v>2.9546000000000001</v>
      </c>
      <c r="L11" s="27">
        <f t="shared" si="0"/>
        <v>3.6932500000000004</v>
      </c>
      <c r="M11" s="27">
        <f t="shared" si="0"/>
        <v>4.4318999999999997</v>
      </c>
    </row>
    <row r="12" spans="1:13" x14ac:dyDescent="0.3">
      <c r="B12" s="45" t="s">
        <v>73</v>
      </c>
      <c r="C12" s="31"/>
      <c r="D12" s="31"/>
      <c r="E12" s="32"/>
      <c r="F12" s="41">
        <v>70</v>
      </c>
      <c r="G12" s="5">
        <v>0.22</v>
      </c>
      <c r="H12" s="27">
        <f>+$G12*H$8*4.345</f>
        <v>0.95589999999999997</v>
      </c>
      <c r="I12" s="27">
        <f t="shared" si="1"/>
        <v>1.9117999999999999</v>
      </c>
      <c r="J12" s="27">
        <f t="shared" si="0"/>
        <v>2.8677000000000001</v>
      </c>
      <c r="K12" s="27">
        <f t="shared" si="0"/>
        <v>3.8235999999999999</v>
      </c>
      <c r="L12" s="27">
        <f t="shared" si="0"/>
        <v>4.7795000000000005</v>
      </c>
      <c r="M12" s="27">
        <f t="shared" si="0"/>
        <v>5.7354000000000003</v>
      </c>
    </row>
    <row r="13" spans="1:13" x14ac:dyDescent="0.3">
      <c r="B13" s="45" t="s">
        <v>74</v>
      </c>
      <c r="C13" s="31"/>
      <c r="D13" s="31"/>
      <c r="E13" s="32"/>
      <c r="F13" s="41">
        <v>250</v>
      </c>
      <c r="G13" s="5">
        <v>7.0000000000000007E-2</v>
      </c>
      <c r="H13" s="27">
        <f t="shared" si="1"/>
        <v>0.30415000000000003</v>
      </c>
      <c r="I13" s="27">
        <f t="shared" si="1"/>
        <v>0.60830000000000006</v>
      </c>
      <c r="J13" s="27">
        <f t="shared" si="0"/>
        <v>0.91244999999999998</v>
      </c>
      <c r="K13" s="27">
        <f t="shared" si="0"/>
        <v>1.2166000000000001</v>
      </c>
      <c r="L13" s="27">
        <f t="shared" si="0"/>
        <v>1.52075</v>
      </c>
      <c r="M13" s="27">
        <f t="shared" si="0"/>
        <v>1.8249</v>
      </c>
    </row>
    <row r="14" spans="1:13" x14ac:dyDescent="0.3">
      <c r="B14" s="45" t="s">
        <v>75</v>
      </c>
      <c r="C14" s="31"/>
      <c r="D14" s="31"/>
      <c r="E14" s="32"/>
      <c r="F14" s="41">
        <v>165</v>
      </c>
      <c r="G14" s="5">
        <v>0.09</v>
      </c>
      <c r="H14" s="27">
        <f t="shared" si="1"/>
        <v>0.39104999999999995</v>
      </c>
      <c r="I14" s="27">
        <f t="shared" si="1"/>
        <v>0.78209999999999991</v>
      </c>
      <c r="J14" s="27">
        <f t="shared" si="0"/>
        <v>1.1731499999999999</v>
      </c>
      <c r="K14" s="27">
        <f t="shared" si="0"/>
        <v>1.5641999999999998</v>
      </c>
      <c r="L14" s="27">
        <f t="shared" si="0"/>
        <v>1.9552499999999997</v>
      </c>
      <c r="M14" s="27">
        <f t="shared" si="0"/>
        <v>2.3462999999999998</v>
      </c>
    </row>
    <row r="15" spans="1:13" x14ac:dyDescent="0.3">
      <c r="B15" s="45" t="s">
        <v>76</v>
      </c>
      <c r="C15" s="31"/>
      <c r="D15" s="31"/>
      <c r="E15" s="32"/>
      <c r="F15" s="41">
        <v>160</v>
      </c>
      <c r="G15" s="5">
        <v>0.11</v>
      </c>
      <c r="H15" s="27">
        <f t="shared" si="1"/>
        <v>0.47794999999999999</v>
      </c>
      <c r="I15" s="27">
        <f t="shared" si="1"/>
        <v>0.95589999999999997</v>
      </c>
      <c r="J15" s="27">
        <f t="shared" si="0"/>
        <v>1.4338500000000001</v>
      </c>
      <c r="K15" s="27">
        <f t="shared" si="0"/>
        <v>1.9117999999999999</v>
      </c>
      <c r="L15" s="27">
        <f t="shared" si="0"/>
        <v>2.3897500000000003</v>
      </c>
      <c r="M15" s="27">
        <f t="shared" si="0"/>
        <v>2.8677000000000001</v>
      </c>
    </row>
    <row r="16" spans="1:13" x14ac:dyDescent="0.3">
      <c r="B16" s="45" t="s">
        <v>77</v>
      </c>
      <c r="C16" s="31"/>
      <c r="D16" s="31"/>
      <c r="E16" s="32"/>
      <c r="F16" s="41">
        <v>180</v>
      </c>
      <c r="G16" s="5">
        <v>0.08</v>
      </c>
      <c r="H16" s="27">
        <f t="shared" si="1"/>
        <v>0.34759999999999996</v>
      </c>
      <c r="I16" s="27">
        <f t="shared" si="1"/>
        <v>0.69519999999999993</v>
      </c>
      <c r="J16" s="27">
        <f t="shared" si="0"/>
        <v>1.0427999999999999</v>
      </c>
      <c r="K16" s="27">
        <f t="shared" si="0"/>
        <v>1.3903999999999999</v>
      </c>
      <c r="L16" s="27">
        <f t="shared" si="0"/>
        <v>1.738</v>
      </c>
      <c r="M16" s="27">
        <f t="shared" si="0"/>
        <v>2.0855999999999999</v>
      </c>
    </row>
    <row r="17" spans="2:14" ht="14.4" customHeight="1" x14ac:dyDescent="0.3">
      <c r="B17" s="42" t="s">
        <v>78</v>
      </c>
      <c r="C17" s="43"/>
      <c r="D17" s="43"/>
      <c r="E17" s="44"/>
      <c r="F17" s="41">
        <v>91</v>
      </c>
      <c r="G17" s="5">
        <v>0.22</v>
      </c>
      <c r="H17" s="27">
        <f t="shared" si="1"/>
        <v>0.95589999999999997</v>
      </c>
      <c r="I17" s="27">
        <f t="shared" si="1"/>
        <v>1.9117999999999999</v>
      </c>
      <c r="J17" s="27">
        <f t="shared" si="0"/>
        <v>2.8677000000000001</v>
      </c>
      <c r="K17" s="27">
        <f t="shared" si="0"/>
        <v>3.8235999999999999</v>
      </c>
      <c r="L17" s="27">
        <f t="shared" si="0"/>
        <v>4.7795000000000005</v>
      </c>
      <c r="M17" s="27">
        <f t="shared" si="0"/>
        <v>5.7354000000000003</v>
      </c>
    </row>
    <row r="18" spans="2:14" x14ac:dyDescent="0.3">
      <c r="B18" s="42" t="s">
        <v>79</v>
      </c>
      <c r="C18" s="43"/>
      <c r="D18" s="43"/>
      <c r="E18" s="44"/>
      <c r="F18" s="41">
        <v>180</v>
      </c>
      <c r="G18" s="5">
        <v>0.1</v>
      </c>
      <c r="H18" s="27">
        <f t="shared" si="1"/>
        <v>0.4345</v>
      </c>
      <c r="I18" s="27">
        <f t="shared" si="1"/>
        <v>0.86899999999999999</v>
      </c>
      <c r="J18" s="27">
        <f t="shared" si="0"/>
        <v>1.3035000000000001</v>
      </c>
      <c r="K18" s="27">
        <f t="shared" si="0"/>
        <v>1.738</v>
      </c>
      <c r="L18" s="27">
        <f t="shared" si="0"/>
        <v>2.1724999999999999</v>
      </c>
      <c r="M18" s="27">
        <f t="shared" si="0"/>
        <v>2.6070000000000002</v>
      </c>
    </row>
    <row r="19" spans="2:14" hidden="1" x14ac:dyDescent="0.3">
      <c r="B19" s="42" t="s">
        <v>80</v>
      </c>
      <c r="C19" s="43"/>
      <c r="D19" s="43"/>
      <c r="E19" s="44"/>
      <c r="F19" s="41">
        <v>125</v>
      </c>
      <c r="G19" s="5">
        <f t="shared" ref="G19:G21" si="2">ROUND($F$6/$F19,2)</f>
        <v>0.15</v>
      </c>
      <c r="H19" s="27">
        <f t="shared" si="1"/>
        <v>0.65174999999999994</v>
      </c>
      <c r="I19" s="27">
        <f t="shared" si="1"/>
        <v>1.3034999999999999</v>
      </c>
      <c r="J19" s="27">
        <f t="shared" si="0"/>
        <v>1.9552499999999997</v>
      </c>
      <c r="K19" s="27">
        <f t="shared" si="0"/>
        <v>2.6069999999999998</v>
      </c>
      <c r="L19" s="27">
        <f t="shared" si="0"/>
        <v>3.25875</v>
      </c>
      <c r="M19" s="27">
        <f t="shared" si="0"/>
        <v>3.9104999999999994</v>
      </c>
    </row>
    <row r="20" spans="2:14" hidden="1" x14ac:dyDescent="0.3">
      <c r="B20" s="42" t="s">
        <v>81</v>
      </c>
      <c r="C20" s="43"/>
      <c r="D20" s="43"/>
      <c r="E20" s="44"/>
      <c r="F20" s="41">
        <v>105</v>
      </c>
      <c r="G20" s="5">
        <f t="shared" si="2"/>
        <v>0.18</v>
      </c>
      <c r="H20" s="27">
        <f t="shared" si="1"/>
        <v>0.78209999999999991</v>
      </c>
      <c r="I20" s="27">
        <f t="shared" si="1"/>
        <v>1.5641999999999998</v>
      </c>
      <c r="J20" s="27">
        <f t="shared" si="0"/>
        <v>2.3462999999999998</v>
      </c>
      <c r="K20" s="27">
        <f t="shared" si="0"/>
        <v>3.1283999999999996</v>
      </c>
      <c r="L20" s="27">
        <f t="shared" si="0"/>
        <v>3.9104999999999994</v>
      </c>
      <c r="M20" s="27">
        <f t="shared" si="0"/>
        <v>4.6925999999999997</v>
      </c>
    </row>
    <row r="21" spans="2:14" hidden="1" x14ac:dyDescent="0.3">
      <c r="B21" s="42" t="s">
        <v>82</v>
      </c>
      <c r="C21" s="43"/>
      <c r="D21" s="43"/>
      <c r="E21" s="44"/>
      <c r="F21" s="41">
        <v>95</v>
      </c>
      <c r="G21" s="5">
        <f t="shared" si="2"/>
        <v>0.2</v>
      </c>
      <c r="H21" s="27">
        <f t="shared" si="1"/>
        <v>0.86899999999999999</v>
      </c>
      <c r="I21" s="27">
        <f t="shared" si="1"/>
        <v>1.738</v>
      </c>
      <c r="J21" s="27">
        <f t="shared" si="0"/>
        <v>2.6070000000000002</v>
      </c>
      <c r="K21" s="27">
        <f t="shared" si="0"/>
        <v>3.476</v>
      </c>
      <c r="L21" s="27">
        <f t="shared" si="0"/>
        <v>4.3449999999999998</v>
      </c>
      <c r="M21" s="27">
        <f t="shared" si="0"/>
        <v>5.2140000000000004</v>
      </c>
    </row>
    <row r="22" spans="2:14" x14ac:dyDescent="0.3">
      <c r="B22" s="42" t="s">
        <v>83</v>
      </c>
      <c r="C22" s="43"/>
      <c r="D22" s="43"/>
      <c r="E22" s="44"/>
      <c r="F22" s="41">
        <v>79</v>
      </c>
      <c r="G22" s="5">
        <v>0.2</v>
      </c>
      <c r="H22" s="27">
        <f t="shared" si="1"/>
        <v>0.86899999999999999</v>
      </c>
      <c r="I22" s="27">
        <f t="shared" si="1"/>
        <v>1.738</v>
      </c>
      <c r="J22" s="27">
        <f t="shared" si="0"/>
        <v>2.6070000000000002</v>
      </c>
      <c r="K22" s="27">
        <f t="shared" si="0"/>
        <v>3.476</v>
      </c>
      <c r="L22" s="27">
        <f t="shared" si="0"/>
        <v>4.3449999999999998</v>
      </c>
      <c r="M22" s="27">
        <f t="shared" si="0"/>
        <v>5.2140000000000004</v>
      </c>
    </row>
    <row r="23" spans="2:14" ht="14.4" customHeight="1" x14ac:dyDescent="0.3">
      <c r="B23" s="42" t="s">
        <v>84</v>
      </c>
      <c r="C23" s="43"/>
      <c r="D23" s="43"/>
      <c r="E23" s="44"/>
      <c r="F23" s="41">
        <v>234</v>
      </c>
      <c r="G23" s="5">
        <v>7.0000000000000007E-2</v>
      </c>
      <c r="H23" s="27">
        <f t="shared" si="1"/>
        <v>0.30415000000000003</v>
      </c>
      <c r="I23" s="27">
        <f t="shared" si="1"/>
        <v>0.60830000000000006</v>
      </c>
      <c r="J23" s="27">
        <f t="shared" si="0"/>
        <v>0.91244999999999998</v>
      </c>
      <c r="K23" s="27">
        <f t="shared" si="0"/>
        <v>1.2166000000000001</v>
      </c>
      <c r="L23" s="27">
        <f t="shared" si="0"/>
        <v>1.52075</v>
      </c>
      <c r="M23" s="27">
        <f t="shared" si="0"/>
        <v>1.8249</v>
      </c>
    </row>
    <row r="24" spans="2:14" ht="14.4" customHeight="1" x14ac:dyDescent="0.3">
      <c r="B24" s="42" t="s">
        <v>104</v>
      </c>
      <c r="C24" s="43"/>
      <c r="D24" s="43"/>
      <c r="E24" s="44"/>
      <c r="F24" s="41"/>
      <c r="G24" s="5">
        <v>0.02</v>
      </c>
      <c r="H24" s="27">
        <f t="shared" si="1"/>
        <v>8.6899999999999991E-2</v>
      </c>
      <c r="I24" s="27">
        <f t="shared" si="1"/>
        <v>0.17379999999999998</v>
      </c>
      <c r="J24" s="27">
        <f t="shared" si="0"/>
        <v>0.26069999999999999</v>
      </c>
      <c r="K24" s="27">
        <f t="shared" si="0"/>
        <v>0.34759999999999996</v>
      </c>
      <c r="L24" s="27">
        <f t="shared" si="0"/>
        <v>0.4345</v>
      </c>
      <c r="M24" s="27">
        <f t="shared" si="0"/>
        <v>0.52139999999999997</v>
      </c>
    </row>
    <row r="25" spans="2:14" ht="14.4" customHeight="1" x14ac:dyDescent="0.3">
      <c r="B25" s="42" t="s">
        <v>105</v>
      </c>
      <c r="C25" s="43"/>
      <c r="D25" s="43"/>
      <c r="E25" s="44"/>
      <c r="F25" s="41">
        <v>138</v>
      </c>
      <c r="G25" s="5">
        <v>0.03</v>
      </c>
      <c r="H25" s="27">
        <f t="shared" si="1"/>
        <v>0.13034999999999999</v>
      </c>
      <c r="I25" s="27">
        <f t="shared" si="1"/>
        <v>0.26069999999999999</v>
      </c>
      <c r="J25" s="27">
        <f t="shared" si="1"/>
        <v>0.39104999999999995</v>
      </c>
      <c r="K25" s="27">
        <f t="shared" si="1"/>
        <v>0.52139999999999997</v>
      </c>
      <c r="L25" s="27">
        <f t="shared" si="1"/>
        <v>0.65174999999999994</v>
      </c>
      <c r="M25" s="27">
        <f t="shared" si="1"/>
        <v>0.78209999999999991</v>
      </c>
    </row>
    <row r="26" spans="2:14" ht="28.8" x14ac:dyDescent="0.3">
      <c r="B26" s="158"/>
      <c r="C26" s="159"/>
      <c r="D26" s="159"/>
      <c r="E26" s="160"/>
      <c r="F26" s="46"/>
      <c r="G26" s="11" t="s">
        <v>85</v>
      </c>
      <c r="H26" s="166"/>
      <c r="I26" s="167"/>
      <c r="J26" s="167"/>
      <c r="K26" s="167"/>
      <c r="L26" s="168"/>
      <c r="M26" s="12" t="s">
        <v>62</v>
      </c>
    </row>
    <row r="27" spans="2:14" x14ac:dyDescent="0.3">
      <c r="B27" s="161" t="s">
        <v>86</v>
      </c>
      <c r="C27" s="148"/>
      <c r="D27" s="148"/>
      <c r="E27" s="162"/>
      <c r="F27" s="41">
        <v>30</v>
      </c>
      <c r="G27" s="5">
        <v>0.64</v>
      </c>
      <c r="H27" s="28"/>
      <c r="I27" s="28"/>
      <c r="J27" s="28"/>
      <c r="K27" s="28"/>
      <c r="L27" s="28"/>
      <c r="M27" s="28">
        <f>+G27</f>
        <v>0.64</v>
      </c>
    </row>
    <row r="28" spans="2:14" x14ac:dyDescent="0.3">
      <c r="B28" s="163" t="s">
        <v>87</v>
      </c>
      <c r="C28" s="164"/>
      <c r="D28" s="164"/>
      <c r="E28" s="165"/>
      <c r="F28" s="47">
        <v>10</v>
      </c>
      <c r="G28" s="5">
        <v>1.94</v>
      </c>
      <c r="H28" s="28"/>
      <c r="I28" s="28"/>
      <c r="J28" s="28"/>
      <c r="K28" s="28"/>
      <c r="L28" s="28"/>
      <c r="M28" s="28">
        <f>+G28</f>
        <v>1.94</v>
      </c>
    </row>
    <row r="29" spans="2:14" ht="15" thickBot="1" x14ac:dyDescent="0.35"/>
    <row r="30" spans="2:14" ht="24" thickBot="1" x14ac:dyDescent="0.35">
      <c r="C30" s="7"/>
      <c r="D30" s="7"/>
      <c r="E30" s="7"/>
      <c r="F30" s="7"/>
      <c r="G30" s="7"/>
      <c r="H30" s="169" t="s">
        <v>88</v>
      </c>
      <c r="I30" s="170"/>
      <c r="J30" s="170"/>
      <c r="K30" s="170"/>
      <c r="L30" s="170"/>
      <c r="M30" s="171"/>
    </row>
    <row r="31" spans="2:14" ht="29.4" thickBot="1" x14ac:dyDescent="0.35">
      <c r="B31" s="153" t="s">
        <v>69</v>
      </c>
      <c r="C31" s="154"/>
      <c r="D31" s="154"/>
      <c r="E31" s="155"/>
      <c r="F31" s="33"/>
      <c r="G31" s="8" t="s">
        <v>85</v>
      </c>
      <c r="H31" s="9" t="s">
        <v>71</v>
      </c>
      <c r="I31" s="9" t="s">
        <v>56</v>
      </c>
      <c r="J31" s="9" t="s">
        <v>57</v>
      </c>
      <c r="K31" s="9" t="s">
        <v>58</v>
      </c>
      <c r="L31" s="9" t="s">
        <v>59</v>
      </c>
      <c r="M31" s="10" t="s">
        <v>60</v>
      </c>
      <c r="N31" s="13" t="s">
        <v>63</v>
      </c>
    </row>
    <row r="32" spans="2:14" x14ac:dyDescent="0.3">
      <c r="B32" s="109" t="str">
        <f>+B9</f>
        <v>Oficines</v>
      </c>
      <c r="C32" s="48"/>
      <c r="D32" s="48"/>
      <c r="E32" s="110"/>
      <c r="F32" s="41"/>
      <c r="G32" s="14"/>
      <c r="H32" s="27">
        <f>ROUND(($G32*4.345)*H$8,2)</f>
        <v>0</v>
      </c>
      <c r="I32" s="27">
        <f t="shared" ref="I32:M48" si="3">ROUND(($G32*4.345)*I$8,2)</f>
        <v>0</v>
      </c>
      <c r="J32" s="27">
        <f t="shared" si="3"/>
        <v>0</v>
      </c>
      <c r="K32" s="27">
        <f t="shared" si="3"/>
        <v>0</v>
      </c>
      <c r="L32" s="27">
        <f t="shared" si="3"/>
        <v>0</v>
      </c>
      <c r="M32" s="27">
        <f t="shared" si="3"/>
        <v>0</v>
      </c>
      <c r="N32" s="15">
        <f t="shared" ref="N32:N48" si="4">1-(M32/M9)</f>
        <v>1</v>
      </c>
    </row>
    <row r="33" spans="2:14" x14ac:dyDescent="0.3">
      <c r="B33" s="111" t="str">
        <f t="shared" ref="B33:B48" si="5">+B10</f>
        <v>Vestuaris Taquilles</v>
      </c>
      <c r="C33" s="49"/>
      <c r="D33" s="49"/>
      <c r="E33" s="112"/>
      <c r="F33" s="41"/>
      <c r="G33" s="14"/>
      <c r="H33" s="27">
        <f t="shared" ref="H33:H48" si="6">ROUND(($G33*4.345)*H$8,2)</f>
        <v>0</v>
      </c>
      <c r="I33" s="27">
        <f t="shared" si="3"/>
        <v>0</v>
      </c>
      <c r="J33" s="27">
        <f t="shared" si="3"/>
        <v>0</v>
      </c>
      <c r="K33" s="27">
        <f t="shared" si="3"/>
        <v>0</v>
      </c>
      <c r="L33" s="27">
        <f t="shared" si="3"/>
        <v>0</v>
      </c>
      <c r="M33" s="27">
        <f t="shared" si="3"/>
        <v>0</v>
      </c>
      <c r="N33" s="15">
        <f t="shared" si="4"/>
        <v>1</v>
      </c>
    </row>
    <row r="34" spans="2:14" x14ac:dyDescent="0.3">
      <c r="B34" s="113" t="str">
        <f t="shared" si="5"/>
        <v>Vestuaris (inclou dutxa o similar)</v>
      </c>
      <c r="C34" s="50"/>
      <c r="D34" s="50"/>
      <c r="E34" s="114"/>
      <c r="F34" s="41"/>
      <c r="G34" s="14"/>
      <c r="H34" s="27">
        <f t="shared" si="6"/>
        <v>0</v>
      </c>
      <c r="I34" s="27">
        <f t="shared" si="3"/>
        <v>0</v>
      </c>
      <c r="J34" s="27">
        <f t="shared" si="3"/>
        <v>0</v>
      </c>
      <c r="K34" s="27">
        <f t="shared" si="3"/>
        <v>0</v>
      </c>
      <c r="L34" s="27">
        <f t="shared" si="3"/>
        <v>0</v>
      </c>
      <c r="M34" s="27">
        <f t="shared" si="3"/>
        <v>0</v>
      </c>
      <c r="N34" s="15">
        <f t="shared" si="4"/>
        <v>1</v>
      </c>
    </row>
    <row r="35" spans="2:14" x14ac:dyDescent="0.3">
      <c r="B35" s="113" t="str">
        <f t="shared" si="5"/>
        <v>Lavabos</v>
      </c>
      <c r="C35" s="50"/>
      <c r="D35" s="50"/>
      <c r="E35" s="114"/>
      <c r="F35" s="41"/>
      <c r="G35" s="14"/>
      <c r="H35" s="27">
        <f t="shared" si="6"/>
        <v>0</v>
      </c>
      <c r="I35" s="27">
        <f t="shared" si="3"/>
        <v>0</v>
      </c>
      <c r="J35" s="27">
        <f t="shared" si="3"/>
        <v>0</v>
      </c>
      <c r="K35" s="27">
        <f t="shared" si="3"/>
        <v>0</v>
      </c>
      <c r="L35" s="27">
        <f t="shared" si="3"/>
        <v>0</v>
      </c>
      <c r="M35" s="27">
        <f t="shared" si="3"/>
        <v>0</v>
      </c>
      <c r="N35" s="15">
        <f t="shared" si="4"/>
        <v>1</v>
      </c>
    </row>
    <row r="36" spans="2:14" x14ac:dyDescent="0.3">
      <c r="B36" s="113" t="str">
        <f t="shared" si="5"/>
        <v>Passadissos</v>
      </c>
      <c r="C36" s="50"/>
      <c r="D36" s="50"/>
      <c r="E36" s="114"/>
      <c r="F36" s="41"/>
      <c r="G36" s="14"/>
      <c r="H36" s="27">
        <f t="shared" si="6"/>
        <v>0</v>
      </c>
      <c r="I36" s="27">
        <f t="shared" si="3"/>
        <v>0</v>
      </c>
      <c r="J36" s="27">
        <f t="shared" si="3"/>
        <v>0</v>
      </c>
      <c r="K36" s="27">
        <f t="shared" si="3"/>
        <v>0</v>
      </c>
      <c r="L36" s="27">
        <f t="shared" si="3"/>
        <v>0</v>
      </c>
      <c r="M36" s="27">
        <f t="shared" si="3"/>
        <v>0</v>
      </c>
      <c r="N36" s="15">
        <f t="shared" si="4"/>
        <v>1</v>
      </c>
    </row>
    <row r="37" spans="2:14" x14ac:dyDescent="0.3">
      <c r="B37" s="113" t="str">
        <f t="shared" si="5"/>
        <v>Magatzems</v>
      </c>
      <c r="C37" s="50"/>
      <c r="D37" s="50"/>
      <c r="E37" s="114"/>
      <c r="F37" s="41"/>
      <c r="G37" s="14"/>
      <c r="H37" s="27">
        <f t="shared" si="6"/>
        <v>0</v>
      </c>
      <c r="I37" s="27">
        <f t="shared" si="3"/>
        <v>0</v>
      </c>
      <c r="J37" s="27">
        <f t="shared" si="3"/>
        <v>0</v>
      </c>
      <c r="K37" s="27">
        <f t="shared" si="3"/>
        <v>0</v>
      </c>
      <c r="L37" s="27">
        <f t="shared" si="3"/>
        <v>0</v>
      </c>
      <c r="M37" s="27">
        <f t="shared" si="3"/>
        <v>0</v>
      </c>
      <c r="N37" s="15">
        <f t="shared" si="4"/>
        <v>1</v>
      </c>
    </row>
    <row r="38" spans="2:14" x14ac:dyDescent="0.3">
      <c r="B38" s="113" t="str">
        <f t="shared" si="5"/>
        <v>Sales de reunions</v>
      </c>
      <c r="C38" s="50"/>
      <c r="D38" s="50"/>
      <c r="E38" s="114"/>
      <c r="F38" s="41"/>
      <c r="G38" s="14"/>
      <c r="H38" s="27">
        <f t="shared" si="6"/>
        <v>0</v>
      </c>
      <c r="I38" s="27">
        <f t="shared" si="3"/>
        <v>0</v>
      </c>
      <c r="J38" s="27">
        <f t="shared" si="3"/>
        <v>0</v>
      </c>
      <c r="K38" s="27">
        <f t="shared" si="3"/>
        <v>0</v>
      </c>
      <c r="L38" s="27">
        <f t="shared" si="3"/>
        <v>0</v>
      </c>
      <c r="M38" s="27">
        <f t="shared" si="3"/>
        <v>0</v>
      </c>
      <c r="N38" s="15">
        <f t="shared" si="4"/>
        <v>1</v>
      </c>
    </row>
    <row r="39" spans="2:14" x14ac:dyDescent="0.3">
      <c r="B39" s="113" t="str">
        <f t="shared" si="5"/>
        <v>Aules de formació</v>
      </c>
      <c r="C39" s="50"/>
      <c r="D39" s="50"/>
      <c r="E39" s="114"/>
      <c r="F39" s="41"/>
      <c r="G39" s="14"/>
      <c r="H39" s="27">
        <f t="shared" si="6"/>
        <v>0</v>
      </c>
      <c r="I39" s="27">
        <f t="shared" si="3"/>
        <v>0</v>
      </c>
      <c r="J39" s="27">
        <f t="shared" si="3"/>
        <v>0</v>
      </c>
      <c r="K39" s="27">
        <f t="shared" si="3"/>
        <v>0</v>
      </c>
      <c r="L39" s="27">
        <f t="shared" si="3"/>
        <v>0</v>
      </c>
      <c r="M39" s="27">
        <f t="shared" si="3"/>
        <v>0</v>
      </c>
      <c r="N39" s="15">
        <f t="shared" si="4"/>
        <v>1</v>
      </c>
    </row>
    <row r="40" spans="2:14" ht="14.4" customHeight="1" x14ac:dyDescent="0.3">
      <c r="B40" s="111" t="str">
        <f t="shared" si="5"/>
        <v>Ascensor</v>
      </c>
      <c r="C40" s="49"/>
      <c r="D40" s="49"/>
      <c r="E40" s="112"/>
      <c r="F40" s="41"/>
      <c r="G40" s="14"/>
      <c r="H40" s="27">
        <f>ROUND(($G40*4.345)*H$8,2)</f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15">
        <f t="shared" si="4"/>
        <v>1</v>
      </c>
    </row>
    <row r="41" spans="2:14" x14ac:dyDescent="0.3">
      <c r="B41" s="111" t="str">
        <f t="shared" si="5"/>
        <v>Escales</v>
      </c>
      <c r="C41" s="49"/>
      <c r="D41" s="49"/>
      <c r="E41" s="112"/>
      <c r="F41" s="41"/>
      <c r="G41" s="14"/>
      <c r="H41" s="27">
        <f t="shared" si="6"/>
        <v>0</v>
      </c>
      <c r="I41" s="27">
        <f t="shared" si="3"/>
        <v>0</v>
      </c>
      <c r="J41" s="27">
        <f t="shared" si="3"/>
        <v>0</v>
      </c>
      <c r="K41" s="27">
        <f t="shared" si="3"/>
        <v>0</v>
      </c>
      <c r="L41" s="27">
        <f t="shared" si="3"/>
        <v>0</v>
      </c>
      <c r="M41" s="27">
        <f t="shared" si="3"/>
        <v>0</v>
      </c>
      <c r="N41" s="15">
        <f t="shared" si="4"/>
        <v>1</v>
      </c>
    </row>
    <row r="42" spans="2:14" ht="14.4" hidden="1" customHeight="1" x14ac:dyDescent="0.3">
      <c r="B42" s="111" t="str">
        <f t="shared" si="5"/>
        <v>Rehabilitació</v>
      </c>
      <c r="C42" s="49"/>
      <c r="D42" s="49"/>
      <c r="E42" s="112"/>
      <c r="F42" s="41"/>
      <c r="G42" s="14"/>
      <c r="H42" s="27">
        <f t="shared" si="6"/>
        <v>0</v>
      </c>
      <c r="I42" s="27">
        <f t="shared" si="3"/>
        <v>0</v>
      </c>
      <c r="J42" s="27">
        <f t="shared" si="3"/>
        <v>0</v>
      </c>
      <c r="K42" s="27">
        <f t="shared" si="3"/>
        <v>0</v>
      </c>
      <c r="L42" s="27">
        <f t="shared" si="3"/>
        <v>0</v>
      </c>
      <c r="M42" s="27">
        <f t="shared" si="3"/>
        <v>0</v>
      </c>
      <c r="N42" s="15">
        <f t="shared" si="4"/>
        <v>1</v>
      </c>
    </row>
    <row r="43" spans="2:14" ht="14.4" hidden="1" customHeight="1" x14ac:dyDescent="0.3">
      <c r="B43" s="111" t="str">
        <f t="shared" si="5"/>
        <v>Consulta mèdica</v>
      </c>
      <c r="C43" s="49"/>
      <c r="D43" s="49"/>
      <c r="E43" s="112"/>
      <c r="F43" s="41"/>
      <c r="G43" s="14"/>
      <c r="H43" s="27">
        <f t="shared" si="6"/>
        <v>0</v>
      </c>
      <c r="I43" s="27">
        <f t="shared" si="3"/>
        <v>0</v>
      </c>
      <c r="J43" s="27">
        <f t="shared" si="3"/>
        <v>0</v>
      </c>
      <c r="K43" s="27">
        <f t="shared" si="3"/>
        <v>0</v>
      </c>
      <c r="L43" s="27">
        <f t="shared" si="3"/>
        <v>0</v>
      </c>
      <c r="M43" s="27">
        <f t="shared" si="3"/>
        <v>0</v>
      </c>
      <c r="N43" s="15">
        <f t="shared" si="4"/>
        <v>1</v>
      </c>
    </row>
    <row r="44" spans="2:14" ht="14.4" hidden="1" customHeight="1" x14ac:dyDescent="0.3">
      <c r="B44" s="111" t="str">
        <f t="shared" si="5"/>
        <v>Habitació pacients amb lavabo</v>
      </c>
      <c r="C44" s="49"/>
      <c r="D44" s="49"/>
      <c r="E44" s="112"/>
      <c r="F44" s="41"/>
      <c r="G44" s="14"/>
      <c r="H44" s="27">
        <f t="shared" si="6"/>
        <v>0</v>
      </c>
      <c r="I44" s="27">
        <f t="shared" si="3"/>
        <v>0</v>
      </c>
      <c r="J44" s="27">
        <f t="shared" si="3"/>
        <v>0</v>
      </c>
      <c r="K44" s="27">
        <f t="shared" si="3"/>
        <v>0</v>
      </c>
      <c r="L44" s="27">
        <f t="shared" si="3"/>
        <v>0</v>
      </c>
      <c r="M44" s="27">
        <f t="shared" si="3"/>
        <v>0</v>
      </c>
      <c r="N44" s="15">
        <f t="shared" si="4"/>
        <v>1</v>
      </c>
    </row>
    <row r="45" spans="2:14" ht="14.4" customHeight="1" x14ac:dyDescent="0.3">
      <c r="B45" s="111" t="str">
        <f t="shared" si="5"/>
        <v>Office, descans</v>
      </c>
      <c r="C45" s="49"/>
      <c r="D45" s="49"/>
      <c r="E45" s="112"/>
      <c r="F45" s="41"/>
      <c r="G45" s="14"/>
      <c r="H45" s="27">
        <f t="shared" si="6"/>
        <v>0</v>
      </c>
      <c r="I45" s="27">
        <f t="shared" si="3"/>
        <v>0</v>
      </c>
      <c r="J45" s="27">
        <f t="shared" si="3"/>
        <v>0</v>
      </c>
      <c r="K45" s="27">
        <f t="shared" si="3"/>
        <v>0</v>
      </c>
      <c r="L45" s="27">
        <f t="shared" si="3"/>
        <v>0</v>
      </c>
      <c r="M45" s="27">
        <f t="shared" si="3"/>
        <v>0</v>
      </c>
      <c r="N45" s="15">
        <f t="shared" si="4"/>
        <v>1</v>
      </c>
    </row>
    <row r="46" spans="2:14" ht="14.4" customHeight="1" x14ac:dyDescent="0.3">
      <c r="B46" s="111" t="str">
        <f t="shared" si="5"/>
        <v>Sala d'espera</v>
      </c>
      <c r="C46" s="49"/>
      <c r="D46" s="49"/>
      <c r="E46" s="112"/>
      <c r="F46" s="41"/>
      <c r="G46" s="14"/>
      <c r="H46" s="27">
        <f t="shared" si="6"/>
        <v>0</v>
      </c>
      <c r="I46" s="27">
        <f t="shared" si="3"/>
        <v>0</v>
      </c>
      <c r="J46" s="27">
        <f t="shared" si="3"/>
        <v>0</v>
      </c>
      <c r="K46" s="27">
        <f t="shared" si="3"/>
        <v>0</v>
      </c>
      <c r="L46" s="27">
        <f t="shared" si="3"/>
        <v>0</v>
      </c>
      <c r="M46" s="27">
        <f t="shared" si="3"/>
        <v>0</v>
      </c>
      <c r="N46" s="15">
        <f t="shared" si="4"/>
        <v>1</v>
      </c>
    </row>
    <row r="47" spans="2:14" ht="14.4" customHeight="1" x14ac:dyDescent="0.3">
      <c r="B47" s="111" t="str">
        <f t="shared" si="5"/>
        <v>Pista esportiva interior (Mopejat diari, fregat 3 vegades/setmana)</v>
      </c>
      <c r="C47" s="49"/>
      <c r="D47" s="49"/>
      <c r="E47" s="112"/>
      <c r="F47" s="41"/>
      <c r="G47" s="14"/>
      <c r="H47" s="27">
        <f t="shared" si="6"/>
        <v>0</v>
      </c>
      <c r="I47" s="27">
        <f t="shared" si="3"/>
        <v>0</v>
      </c>
      <c r="J47" s="27">
        <f t="shared" si="3"/>
        <v>0</v>
      </c>
      <c r="K47" s="27">
        <f t="shared" si="3"/>
        <v>0</v>
      </c>
      <c r="L47" s="27">
        <f t="shared" si="3"/>
        <v>0</v>
      </c>
      <c r="M47" s="27">
        <f t="shared" si="3"/>
        <v>0</v>
      </c>
      <c r="N47" s="15">
        <f t="shared" si="4"/>
        <v>1</v>
      </c>
    </row>
    <row r="48" spans="2:14" ht="14.4" customHeight="1" thickBot="1" x14ac:dyDescent="0.35">
      <c r="B48" s="111" t="str">
        <f t="shared" si="5"/>
        <v>Pista esportiva exterior (neteja quinzenal)</v>
      </c>
      <c r="C48" s="49"/>
      <c r="D48" s="49"/>
      <c r="E48" s="112"/>
      <c r="F48" s="41"/>
      <c r="G48" s="14"/>
      <c r="H48" s="27">
        <f t="shared" si="6"/>
        <v>0</v>
      </c>
      <c r="I48" s="27">
        <f t="shared" si="3"/>
        <v>0</v>
      </c>
      <c r="J48" s="27">
        <f t="shared" si="3"/>
        <v>0</v>
      </c>
      <c r="K48" s="27">
        <f t="shared" si="3"/>
        <v>0</v>
      </c>
      <c r="L48" s="27">
        <f t="shared" si="3"/>
        <v>0</v>
      </c>
      <c r="M48" s="27">
        <f t="shared" si="3"/>
        <v>0</v>
      </c>
      <c r="N48" s="15">
        <f t="shared" si="4"/>
        <v>1</v>
      </c>
    </row>
    <row r="49" spans="2:14" ht="29.4" thickBot="1" x14ac:dyDescent="0.35">
      <c r="B49" s="111"/>
      <c r="C49" s="49"/>
      <c r="D49" s="49"/>
      <c r="E49" s="112"/>
      <c r="F49" s="46"/>
      <c r="G49" s="8" t="s">
        <v>85</v>
      </c>
      <c r="H49" s="138"/>
      <c r="I49" s="139"/>
      <c r="J49" s="139"/>
      <c r="K49" s="139"/>
      <c r="L49" s="140"/>
      <c r="M49" s="12" t="s">
        <v>62</v>
      </c>
      <c r="N49" s="17"/>
    </row>
    <row r="50" spans="2:14" ht="14.4" customHeight="1" x14ac:dyDescent="0.3">
      <c r="B50" s="147" t="s">
        <v>86</v>
      </c>
      <c r="C50" s="148"/>
      <c r="D50" s="148"/>
      <c r="E50" s="149"/>
      <c r="F50" s="41"/>
      <c r="G50" s="14"/>
      <c r="H50" s="141"/>
      <c r="I50" s="142"/>
      <c r="J50" s="142"/>
      <c r="K50" s="142"/>
      <c r="L50" s="143"/>
      <c r="M50" s="28">
        <f>+G50</f>
        <v>0</v>
      </c>
      <c r="N50" s="16">
        <f>1-(M50/M27)</f>
        <v>1</v>
      </c>
    </row>
    <row r="51" spans="2:14" ht="15" thickBot="1" x14ac:dyDescent="0.35">
      <c r="B51" s="150" t="s">
        <v>87</v>
      </c>
      <c r="C51" s="151"/>
      <c r="D51" s="151"/>
      <c r="E51" s="152"/>
      <c r="F51" s="47"/>
      <c r="G51" s="14"/>
      <c r="H51" s="144"/>
      <c r="I51" s="145"/>
      <c r="J51" s="145"/>
      <c r="K51" s="145"/>
      <c r="L51" s="146"/>
      <c r="M51" s="28">
        <f>+G51</f>
        <v>0</v>
      </c>
      <c r="N51" s="16">
        <f>1-(M51/M28)</f>
        <v>1</v>
      </c>
    </row>
  </sheetData>
  <sheetProtection algorithmName="SHA-512" hashValue="scB+fnT5V9Cclj/M/SIImNumhBrncCU0p8BH9o68aWbacrg/7UP8nkFk83k9mx7ZPKdW0CYp+hHaoZ6Z8Nf9wQ==" saltValue="BSPDK96TMdhDYGHvxb3tTQ==" spinCount="100000" sheet="1" selectLockedCells="1"/>
  <mergeCells count="13">
    <mergeCell ref="H49:L51"/>
    <mergeCell ref="B50:E50"/>
    <mergeCell ref="B51:E51"/>
    <mergeCell ref="B7:E7"/>
    <mergeCell ref="A2:K2"/>
    <mergeCell ref="B4:H4"/>
    <mergeCell ref="H6:M6"/>
    <mergeCell ref="B31:E31"/>
    <mergeCell ref="B26:E26"/>
    <mergeCell ref="B27:E27"/>
    <mergeCell ref="B28:E28"/>
    <mergeCell ref="H26:L26"/>
    <mergeCell ref="H30:M30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Desglos economic</vt:lpstr>
      <vt:lpstr>Preu Metre Cuadrat</vt:lpstr>
    </vt:vector>
  </TitlesOfParts>
  <Company>Parc Sanitari Pere Virgili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Bayona</dc:creator>
  <cp:lastModifiedBy>Conrado Sabaté Bisbal</cp:lastModifiedBy>
  <cp:lastPrinted>2014-01-07T10:48:15Z</cp:lastPrinted>
  <dcterms:created xsi:type="dcterms:W3CDTF">2013-10-13T17:15:00Z</dcterms:created>
  <dcterms:modified xsi:type="dcterms:W3CDTF">2025-09-17T09:44:07Z</dcterms:modified>
</cp:coreProperties>
</file>