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927_CONTRACTACIO\927_Oberts\2026\SAVO, SA\S05-26 NETEJA CONTENIDORS CARREGA POSTERIOR\02_PCAP-PPT\"/>
    </mc:Choice>
  </mc:AlternateContent>
  <xr:revisionPtr revIDLastSave="0" documentId="13_ncr:1_{A448836A-FF96-46C6-81D9-A74878C18075}" xr6:coauthVersionLast="47" xr6:coauthVersionMax="47" xr10:uidLastSave="{00000000-0000-0000-0000-000000000000}"/>
  <bookViews>
    <workbookView xWindow="28680" yWindow="-120" windowWidth="29040" windowHeight="15720" xr2:uid="{00000000-000D-0000-FFFF-FFFF00000000}"/>
  </bookViews>
  <sheets>
    <sheet name="PLANTILLA OFERTA" sheetId="14"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4" l="1"/>
  <c r="I36" i="14"/>
  <c r="E36" i="14"/>
  <c r="G36" i="14" s="1"/>
  <c r="F35" i="14"/>
  <c r="I35" i="14" s="1"/>
  <c r="E35" i="14"/>
  <c r="J31" i="14"/>
  <c r="I31" i="14"/>
  <c r="K31" i="14" s="1"/>
  <c r="D31" i="14"/>
  <c r="E31" i="14" s="1"/>
  <c r="C31" i="14"/>
  <c r="G31" i="14" s="1"/>
  <c r="B31" i="14"/>
  <c r="F31" i="14" s="1"/>
  <c r="A31" i="14"/>
  <c r="J30" i="14"/>
  <c r="I30" i="14"/>
  <c r="K30" i="14" s="1"/>
  <c r="D30" i="14"/>
  <c r="E30" i="14" s="1"/>
  <c r="G30" i="14" s="1"/>
  <c r="C30" i="14"/>
  <c r="B30" i="14"/>
  <c r="A30" i="14"/>
  <c r="I29" i="14"/>
  <c r="D29" i="14"/>
  <c r="E29" i="14" s="1"/>
  <c r="C29" i="14"/>
  <c r="B29" i="14"/>
  <c r="F29" i="14" s="1"/>
  <c r="A29" i="14"/>
  <c r="I28" i="14"/>
  <c r="K28" i="14" s="1"/>
  <c r="E28" i="14"/>
  <c r="D28" i="14"/>
  <c r="C28" i="14"/>
  <c r="G28" i="14" s="1"/>
  <c r="B28" i="14"/>
  <c r="J28" i="14" s="1"/>
  <c r="A28" i="14"/>
  <c r="J27" i="14"/>
  <c r="I27" i="14"/>
  <c r="K27" i="14" s="1"/>
  <c r="F27" i="14"/>
  <c r="D27" i="14"/>
  <c r="E27" i="14" s="1"/>
  <c r="G27" i="14" s="1"/>
  <c r="C27" i="14"/>
  <c r="B27" i="14"/>
  <c r="I26" i="14"/>
  <c r="K26" i="14" s="1"/>
  <c r="D26" i="14"/>
  <c r="E26" i="14" s="1"/>
  <c r="C26" i="14"/>
  <c r="G26" i="14" s="1"/>
  <c r="B26" i="14"/>
  <c r="J26" i="14" s="1"/>
  <c r="I25" i="14"/>
  <c r="D25" i="14"/>
  <c r="E25" i="14" s="1"/>
  <c r="C25" i="14"/>
  <c r="B25" i="14"/>
  <c r="J25" i="14" s="1"/>
  <c r="A25" i="14"/>
  <c r="A26" i="14" s="1"/>
  <c r="A27" i="14" s="1"/>
  <c r="K24" i="14"/>
  <c r="H24" i="14"/>
  <c r="J24" i="14" s="1"/>
  <c r="D24" i="14"/>
  <c r="F24" i="14" s="1"/>
  <c r="C24" i="14"/>
  <c r="B24" i="14"/>
  <c r="A24" i="14"/>
  <c r="K23" i="14"/>
  <c r="H23" i="14"/>
  <c r="J23" i="14" s="1"/>
  <c r="D23" i="14"/>
  <c r="E23" i="14" s="1"/>
  <c r="G23" i="14" s="1"/>
  <c r="C23" i="14"/>
  <c r="B23" i="14"/>
  <c r="A23" i="14"/>
  <c r="I22" i="14"/>
  <c r="D22" i="14"/>
  <c r="E22" i="14" s="1"/>
  <c r="C22" i="14"/>
  <c r="B22" i="14"/>
  <c r="J22" i="14" s="1"/>
  <c r="A22" i="14"/>
  <c r="K21" i="14"/>
  <c r="H21" i="14"/>
  <c r="J21" i="14" s="1"/>
  <c r="E21" i="14"/>
  <c r="D21" i="14"/>
  <c r="C21" i="14"/>
  <c r="G21" i="14" s="1"/>
  <c r="B21" i="14"/>
  <c r="F21" i="14" s="1"/>
  <c r="J20" i="14"/>
  <c r="I20" i="14"/>
  <c r="K20" i="14" s="1"/>
  <c r="F20" i="14"/>
  <c r="D20" i="14"/>
  <c r="E20" i="14" s="1"/>
  <c r="G20" i="14" s="1"/>
  <c r="C20" i="14"/>
  <c r="B20" i="14"/>
  <c r="I19" i="14"/>
  <c r="K19" i="14" s="1"/>
  <c r="D19" i="14"/>
  <c r="E19" i="14" s="1"/>
  <c r="C19" i="14"/>
  <c r="G19" i="14" s="1"/>
  <c r="B19" i="14"/>
  <c r="J19" i="14" s="1"/>
  <c r="A19" i="14"/>
  <c r="A20" i="14" s="1"/>
  <c r="A21" i="14" s="1"/>
  <c r="I18" i="14"/>
  <c r="K18" i="14" s="1"/>
  <c r="D18" i="14"/>
  <c r="E18" i="14" s="1"/>
  <c r="C18" i="14"/>
  <c r="G18" i="14" s="1"/>
  <c r="B18" i="14"/>
  <c r="J18" i="14" s="1"/>
  <c r="A18" i="14"/>
  <c r="K17" i="14"/>
  <c r="H17" i="14"/>
  <c r="J17" i="14" s="1"/>
  <c r="G17" i="14"/>
  <c r="E17" i="14"/>
  <c r="D17" i="14"/>
  <c r="F17" i="14" s="1"/>
  <c r="C17" i="14"/>
  <c r="B17" i="14"/>
  <c r="A17" i="14"/>
  <c r="J16" i="14"/>
  <c r="I16" i="14"/>
  <c r="K16" i="14" s="1"/>
  <c r="E16" i="14"/>
  <c r="G16" i="14" s="1"/>
  <c r="D16" i="14"/>
  <c r="F16" i="14" s="1"/>
  <c r="C16" i="14"/>
  <c r="B16" i="14"/>
  <c r="I15" i="14"/>
  <c r="K15" i="14" s="1"/>
  <c r="D15" i="14"/>
  <c r="E15" i="14" s="1"/>
  <c r="C15" i="14"/>
  <c r="B15" i="14"/>
  <c r="J15" i="14" s="1"/>
  <c r="A15" i="14"/>
  <c r="J14" i="14"/>
  <c r="I14" i="14"/>
  <c r="K14" i="14" s="1"/>
  <c r="D14" i="14"/>
  <c r="E14" i="14" s="1"/>
  <c r="G14" i="14" s="1"/>
  <c r="C14" i="14"/>
  <c r="B14" i="14"/>
  <c r="F14" i="14" s="1"/>
  <c r="A14" i="14"/>
  <c r="J13" i="14"/>
  <c r="I13" i="14"/>
  <c r="K13" i="14" s="1"/>
  <c r="F13" i="14"/>
  <c r="E13" i="14"/>
  <c r="G13" i="14" s="1"/>
  <c r="D13" i="14"/>
  <c r="C13" i="14"/>
  <c r="B13" i="14"/>
  <c r="A13" i="14"/>
  <c r="I12" i="14"/>
  <c r="K12" i="14" s="1"/>
  <c r="D12" i="14"/>
  <c r="E12" i="14" s="1"/>
  <c r="C12" i="14"/>
  <c r="G12" i="14" s="1"/>
  <c r="B12" i="14"/>
  <c r="F12" i="14" s="1"/>
  <c r="A12" i="14"/>
  <c r="E11" i="14"/>
  <c r="D11" i="14"/>
  <c r="C11" i="14"/>
  <c r="B11" i="14"/>
  <c r="J11" i="14" s="1"/>
  <c r="A11" i="14"/>
  <c r="J10" i="14"/>
  <c r="I10" i="14"/>
  <c r="K10" i="14" s="1"/>
  <c r="F10" i="14"/>
  <c r="D10" i="14"/>
  <c r="E10" i="14" s="1"/>
  <c r="G10" i="14" s="1"/>
  <c r="C10" i="14"/>
  <c r="B10" i="14"/>
  <c r="A10" i="14"/>
  <c r="I9" i="14"/>
  <c r="K9" i="14" s="1"/>
  <c r="D9" i="14"/>
  <c r="E9" i="14" s="1"/>
  <c r="C9" i="14"/>
  <c r="G9" i="14" s="1"/>
  <c r="B9" i="14"/>
  <c r="J9" i="14" s="1"/>
  <c r="A9" i="14"/>
  <c r="I8" i="14"/>
  <c r="K8" i="14" s="1"/>
  <c r="D8" i="14"/>
  <c r="E8" i="14" s="1"/>
  <c r="C8" i="14"/>
  <c r="B8" i="14"/>
  <c r="J8" i="14" s="1"/>
  <c r="A8" i="14"/>
  <c r="J7" i="14"/>
  <c r="I7" i="14"/>
  <c r="K7" i="14" s="1"/>
  <c r="D7" i="14"/>
  <c r="F7" i="14" s="1"/>
  <c r="C7" i="14"/>
  <c r="B7" i="14"/>
  <c r="A7" i="14"/>
  <c r="J6" i="14"/>
  <c r="I6" i="14"/>
  <c r="K6" i="14" s="1"/>
  <c r="E6" i="14"/>
  <c r="G6" i="14" s="1"/>
  <c r="D6" i="14"/>
  <c r="F6" i="14" s="1"/>
  <c r="C6" i="14"/>
  <c r="B6" i="14"/>
  <c r="A6" i="14"/>
  <c r="I5" i="14"/>
  <c r="D5" i="14"/>
  <c r="E5" i="14" s="1"/>
  <c r="C5" i="14"/>
  <c r="B5" i="14"/>
  <c r="J5" i="14" s="1"/>
  <c r="A5" i="14"/>
  <c r="K4" i="14"/>
  <c r="E4" i="14"/>
  <c r="G4" i="14" s="1"/>
  <c r="D4" i="14"/>
  <c r="C4" i="14"/>
  <c r="B4" i="14"/>
  <c r="J4" i="14" s="1"/>
  <c r="A4" i="14"/>
  <c r="K3" i="14"/>
  <c r="J3" i="14"/>
  <c r="E3" i="14"/>
  <c r="D3" i="14"/>
  <c r="D43" i="14" s="1"/>
  <c r="C3" i="14"/>
  <c r="B3" i="14"/>
  <c r="A3" i="14"/>
  <c r="K11" i="14" l="1"/>
  <c r="K25" i="14"/>
  <c r="K29" i="14"/>
  <c r="K22" i="14"/>
  <c r="K5" i="14"/>
  <c r="G7" i="14"/>
  <c r="G8" i="14"/>
  <c r="G15" i="14"/>
  <c r="F23" i="14"/>
  <c r="F30" i="14"/>
  <c r="F9" i="14"/>
  <c r="F19" i="14"/>
  <c r="F26" i="14"/>
  <c r="G35" i="14"/>
  <c r="F5" i="14"/>
  <c r="F22" i="14"/>
  <c r="F15" i="14"/>
  <c r="G22" i="14"/>
  <c r="G29" i="14"/>
  <c r="F8" i="14"/>
  <c r="J12" i="14"/>
  <c r="F18" i="14"/>
  <c r="F25" i="14"/>
  <c r="G25" i="14"/>
  <c r="J29" i="14"/>
  <c r="F3" i="14"/>
  <c r="G5" i="14"/>
  <c r="F28" i="14"/>
  <c r="F11" i="14"/>
  <c r="F4" i="14"/>
  <c r="E7" i="14"/>
  <c r="G11" i="14"/>
  <c r="E24" i="14"/>
  <c r="G24" i="14" s="1"/>
  <c r="G3" i="14"/>
  <c r="K39" i="14" l="1"/>
  <c r="G39" i="14"/>
  <c r="E43" i="14"/>
</calcChain>
</file>

<file path=xl/sharedStrings.xml><?xml version="1.0" encoding="utf-8"?>
<sst xmlns="http://schemas.openxmlformats.org/spreadsheetml/2006/main" count="33" uniqueCount="31">
  <si>
    <t>MUNICIPI</t>
  </si>
  <si>
    <t>LA ROCA DEL VALLÈS</t>
  </si>
  <si>
    <t>CONTENIDOR GRAN</t>
  </si>
  <si>
    <t>CONTENIDOR PETIT</t>
  </si>
  <si>
    <t>ALTRES MUNICIPIS O FRACCIONS NO INCLOSOS</t>
  </si>
  <si>
    <t>NETEGES ANUALS CONTENIDORS PETITS</t>
  </si>
  <si>
    <t>NETEGES ANUALS CONTENIDORS GRANS</t>
  </si>
  <si>
    <t>PREUS LICITACIÓ MÀXIMS</t>
  </si>
  <si>
    <t>PREUS OFERTA LICITADOR</t>
  </si>
  <si>
    <t>TOTAL TEÒRIC MÀXIM A EFECTES DE CÀLCUL OFERTA</t>
  </si>
  <si>
    <t>TOTAL TEÒRIC OFERTA</t>
  </si>
  <si>
    <t>PREU €/HORA NOCTURN</t>
  </si>
  <si>
    <t>PREU €/HORA DIÜRN</t>
  </si>
  <si>
    <t>ALTRES CONCEPTES OFERTA</t>
  </si>
  <si>
    <t>ALTRES NETEGES</t>
  </si>
  <si>
    <t>PREU OFERTA, IVA EXCLÒS CONTENIDOR PETIT</t>
  </si>
  <si>
    <t>PREU OFERTA, IVA EXCLÒS CONTENIDOR GRAN</t>
  </si>
  <si>
    <t>MÀXIMS TEÒRICS</t>
  </si>
  <si>
    <t>TOTALS TEÒRICS</t>
  </si>
  <si>
    <t>PREU UNITARI MÀXIM CONTENIDOR GRAN</t>
  </si>
  <si>
    <t>PREU UNITARI MÀXIM CONTENIDOR PETIT</t>
  </si>
  <si>
    <t>TOTAL CONTENIDOR GRAN</t>
  </si>
  <si>
    <t>TOTAL CONTENIDOR PETIT</t>
  </si>
  <si>
    <t>PREU MÀXIM, €/HORA IVA EXLÒS</t>
  </si>
  <si>
    <t>PREVISIÓ TEÒRICA HORES</t>
  </si>
  <si>
    <t>TOTAL TEÒRIC €, ANUALS</t>
  </si>
  <si>
    <t>PREU OFERTA, €/HORA IVA EXLÒS</t>
  </si>
  <si>
    <t>TOTAL TEÒRIC OFERTA  €, ANUALS</t>
  </si>
  <si>
    <t>PREU INITARI, IVA EXLÒS CONTENIDOR GRAN</t>
  </si>
  <si>
    <t>PREU INITARI, IVA EXLÒS CONTENIDOR PETIT</t>
  </si>
  <si>
    <t>Nota. En cap cas el càlcul de total teòric oferta implica una despesa garantida al contractista. Es tracta d'una despesa teòrica considerant la totalitat de serveis inclosos aquells que es faran alterns en el temps, pel que el contractista no pot reclamar cap quantitat econòmica a SAVO, SA, basant-se en aquesta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</si>
</sst>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5" formatCode="#,##0_ ;\-#,##0\ "/>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3" fillId="0" borderId="0"/>
    <xf numFmtId="0" fontId="1" fillId="0" borderId="0"/>
    <xf numFmtId="9" fontId="1" fillId="0" borderId="0" applyFont="0" applyFill="0" applyBorder="0" applyAlignment="0" applyProtection="0"/>
  </cellStyleXfs>
  <cellXfs count="31">
    <xf numFmtId="0" fontId="0" fillId="0" borderId="0" xfId="0"/>
    <xf numFmtId="0" fontId="2" fillId="2" borderId="1" xfId="0" applyFont="1" applyFill="1" applyBorder="1" applyAlignment="1">
      <alignment horizontal="center" vertical="center" wrapText="1"/>
    </xf>
    <xf numFmtId="0" fontId="0" fillId="0" borderId="1" xfId="0" applyBorder="1"/>
    <xf numFmtId="44" fontId="0" fillId="0" borderId="1" xfId="1" applyFont="1" applyBorder="1" applyProtection="1"/>
    <xf numFmtId="2" fontId="0" fillId="0" borderId="1" xfId="0" applyNumberFormat="1" applyBorder="1"/>
    <xf numFmtId="0" fontId="2" fillId="2" borderId="2" xfId="0" applyFont="1" applyFill="1" applyBorder="1"/>
    <xf numFmtId="0" fontId="2" fillId="2" borderId="3" xfId="0" applyFont="1" applyFill="1" applyBorder="1"/>
    <xf numFmtId="44" fontId="2" fillId="2" borderId="4" xfId="0" applyNumberFormat="1" applyFont="1" applyFill="1" applyBorder="1"/>
    <xf numFmtId="44" fontId="0" fillId="0" borderId="0" xfId="0" applyNumberFormat="1"/>
    <xf numFmtId="44" fontId="0" fillId="0" borderId="1" xfId="1" quotePrefix="1" applyFont="1" applyBorder="1" applyProtection="1"/>
    <xf numFmtId="44" fontId="0" fillId="3" borderId="1" xfId="1" applyFont="1" applyFill="1" applyBorder="1" applyProtection="1">
      <protection locked="0"/>
    </xf>
    <xf numFmtId="44" fontId="0" fillId="2" borderId="1" xfId="1" applyFont="1" applyFill="1" applyBorder="1" applyProtection="1"/>
    <xf numFmtId="0" fontId="2" fillId="2" borderId="1" xfId="0" applyFont="1" applyFill="1" applyBorder="1" applyAlignment="1">
      <alignment horizontal="left" vertical="center" wrapText="1"/>
    </xf>
    <xf numFmtId="0" fontId="0" fillId="0" borderId="1" xfId="0" applyBorder="1" applyAlignment="1">
      <alignment horizontal="left"/>
    </xf>
    <xf numFmtId="0" fontId="2" fillId="2" borderId="3" xfId="0" applyFont="1" applyFill="1" applyBorder="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165" fontId="0" fillId="0" borderId="1" xfId="1" applyNumberFormat="1" applyFont="1" applyBorder="1" applyProtection="1"/>
    <xf numFmtId="44" fontId="0" fillId="0" borderId="1" xfId="1" applyFont="1" applyFill="1" applyBorder="1" applyProtection="1"/>
    <xf numFmtId="9" fontId="0" fillId="0" borderId="0" xfId="4" applyFont="1" applyProtection="1"/>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2" fontId="0" fillId="3" borderId="1" xfId="0" applyNumberFormat="1" applyFill="1" applyBorder="1" applyProtection="1">
      <protection locked="0"/>
    </xf>
    <xf numFmtId="0" fontId="0" fillId="0" borderId="0" xfId="0" applyAlignment="1">
      <alignment horizontal="left" vertical="center" wrapText="1"/>
    </xf>
  </cellXfs>
  <cellStyles count="5">
    <cellStyle name="Moneda" xfId="1" builtinId="4"/>
    <cellStyle name="Normal" xfId="0" builtinId="0"/>
    <cellStyle name="Normal 2" xfId="3" xr:uid="{00000000-0005-0000-0000-000003000000}"/>
    <cellStyle name="Normal 3" xfId="2" xr:uid="{00000000-0005-0000-0000-000004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927_CONTRACTACIO\927_Oberts\2026\SAVO,%20SA\S05-26%20NETEJA%20CONTENIDORS%20CARREGA%20POSTERIOR\zz_Treball\EstudiCostos2.xlsx" TargetMode="External"/><Relationship Id="rId1" Type="http://schemas.openxmlformats.org/officeDocument/2006/relationships/externalLinkPath" Target="/927_CONTRACTACIO/927_Oberts/2026/SAVO,%20SA/S05-26%20NETEJA%20CONTENIDORS%20CARREGA%20POSTERIOR/zz_Treball/EstudiCost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DES GENERALS"/>
      <sheetName val="Dimensionat"/>
      <sheetName val="Costos rrhh"/>
      <sheetName val="Costos maquinaria"/>
      <sheetName val="Costos €HORA"/>
      <sheetName val="Hoja1"/>
      <sheetName val="VEC i Pressupost BASE"/>
      <sheetName val="preus unitaris"/>
      <sheetName val="PLANTILLA OFERTA"/>
    </sheetNames>
    <sheetDataSet>
      <sheetData sheetId="0"/>
      <sheetData sheetId="1"/>
      <sheetData sheetId="2"/>
      <sheetData sheetId="3"/>
      <sheetData sheetId="4">
        <row r="6">
          <cell r="B6">
            <v>111.51</v>
          </cell>
          <cell r="C6">
            <v>123.79</v>
          </cell>
        </row>
      </sheetData>
      <sheetData sheetId="5">
        <row r="3">
          <cell r="B3" t="str">
            <v>L'AMETLLA DEL VALLÈS</v>
          </cell>
          <cell r="U3">
            <v>3280</v>
          </cell>
          <cell r="Z3">
            <v>4.96</v>
          </cell>
        </row>
        <row r="4">
          <cell r="T4">
            <v>2624</v>
          </cell>
          <cell r="Z4">
            <v>5.44</v>
          </cell>
        </row>
        <row r="5">
          <cell r="B5" t="str">
            <v>BIGUES I RIELLS (fins el canvi al sistema de recollida amb càrrega lateral)</v>
          </cell>
          <cell r="U5">
            <v>2784</v>
          </cell>
          <cell r="Z5">
            <v>6.41</v>
          </cell>
        </row>
        <row r="7">
          <cell r="T7">
            <v>3520</v>
          </cell>
          <cell r="Z7">
            <v>5.83</v>
          </cell>
        </row>
        <row r="8">
          <cell r="B8" t="str">
            <v xml:space="preserve">CARDEDEU </v>
          </cell>
          <cell r="T8">
            <v>608</v>
          </cell>
          <cell r="U8">
            <v>192</v>
          </cell>
          <cell r="Z8">
            <v>5.58</v>
          </cell>
        </row>
        <row r="9">
          <cell r="B9" t="str">
            <v>LES FRANQUESES (Mercat ambulant)</v>
          </cell>
          <cell r="T9">
            <v>440</v>
          </cell>
          <cell r="U9">
            <v>0</v>
          </cell>
          <cell r="Z9">
            <v>8.36</v>
          </cell>
        </row>
        <row r="10">
          <cell r="B10" t="str">
            <v>LA GARRIGA (Fins el tancament de contenidors)</v>
          </cell>
          <cell r="T10">
            <v>232</v>
          </cell>
          <cell r="U10">
            <v>23</v>
          </cell>
          <cell r="Z10">
            <v>8.33</v>
          </cell>
        </row>
        <row r="11">
          <cell r="T11">
            <v>104</v>
          </cell>
          <cell r="U11">
            <v>13</v>
          </cell>
          <cell r="Z11">
            <v>14.28</v>
          </cell>
        </row>
        <row r="12">
          <cell r="B12" t="str">
            <v>LA GARRIGA (A partir del tancament de contenidors)</v>
          </cell>
          <cell r="T12">
            <v>0</v>
          </cell>
          <cell r="U12">
            <v>111</v>
          </cell>
          <cell r="Z12">
            <v>9.1</v>
          </cell>
        </row>
        <row r="13">
          <cell r="T13">
            <v>0</v>
          </cell>
          <cell r="U13">
            <v>48</v>
          </cell>
          <cell r="Z13">
            <v>16.29</v>
          </cell>
        </row>
        <row r="14">
          <cell r="B14" t="str">
            <v xml:space="preserve">LLIÇÀ DE VALL (bústies) </v>
          </cell>
          <cell r="T14">
            <v>160</v>
          </cell>
          <cell r="Z14">
            <v>18.57</v>
          </cell>
        </row>
        <row r="15">
          <cell r="U15">
            <v>160</v>
          </cell>
          <cell r="Z15">
            <v>16.73</v>
          </cell>
        </row>
        <row r="16">
          <cell r="B16" t="str">
            <v xml:space="preserve">MARTORELLES (contenidors oberts comunitats verticals) </v>
          </cell>
          <cell r="T16">
            <v>1872</v>
          </cell>
          <cell r="U16">
            <v>160</v>
          </cell>
          <cell r="Z16">
            <v>5.36</v>
          </cell>
        </row>
        <row r="17">
          <cell r="B17" t="str">
            <v>MONTMELÓ (Form comercial)</v>
          </cell>
          <cell r="T17">
            <v>400</v>
          </cell>
          <cell r="U17">
            <v>0</v>
          </cell>
          <cell r="Z17">
            <v>6.69</v>
          </cell>
        </row>
        <row r="18">
          <cell r="B18" t="str">
            <v>MONTORNÈS DEL VALLÈS (àrees municipi)</v>
          </cell>
          <cell r="T18">
            <v>612</v>
          </cell>
          <cell r="U18">
            <v>1080</v>
          </cell>
          <cell r="Z18">
            <v>4.75</v>
          </cell>
        </row>
        <row r="19">
          <cell r="T19">
            <v>90</v>
          </cell>
          <cell r="U19">
            <v>414</v>
          </cell>
          <cell r="Z19">
            <v>7.97</v>
          </cell>
        </row>
        <row r="20">
          <cell r="T20">
            <v>216</v>
          </cell>
          <cell r="U20">
            <v>0</v>
          </cell>
          <cell r="Z20">
            <v>13.94</v>
          </cell>
        </row>
        <row r="22">
          <cell r="T22">
            <v>64</v>
          </cell>
          <cell r="U22">
            <v>2512</v>
          </cell>
          <cell r="Z22">
            <v>5.54</v>
          </cell>
        </row>
        <row r="23">
          <cell r="T23">
            <v>48</v>
          </cell>
          <cell r="U23">
            <v>2528</v>
          </cell>
        </row>
        <row r="24">
          <cell r="B24" t="str">
            <v>LA ROCA DEL VALLÈS</v>
          </cell>
          <cell r="T24">
            <v>3328</v>
          </cell>
          <cell r="U24">
            <v>0</v>
          </cell>
          <cell r="Z24">
            <v>5.36</v>
          </cell>
        </row>
        <row r="25">
          <cell r="B25" t="str">
            <v>SANT ANTONI DE VILAMAJOR</v>
          </cell>
          <cell r="T25">
            <v>16</v>
          </cell>
          <cell r="U25">
            <v>4</v>
          </cell>
          <cell r="Z25">
            <v>11.25</v>
          </cell>
        </row>
        <row r="26">
          <cell r="B26" t="str">
            <v>SANT CELONI (bústies)</v>
          </cell>
          <cell r="T26">
            <v>256</v>
          </cell>
          <cell r="U26">
            <v>8</v>
          </cell>
          <cell r="Z26">
            <v>10.32</v>
          </cell>
        </row>
        <row r="27">
          <cell r="T27">
            <v>0</v>
          </cell>
          <cell r="U27">
            <v>184</v>
          </cell>
          <cell r="Z27">
            <v>8.5399999999999991</v>
          </cell>
        </row>
        <row r="28">
          <cell r="T28">
            <v>28</v>
          </cell>
          <cell r="U28">
            <v>0</v>
          </cell>
          <cell r="Z28">
            <v>15.93</v>
          </cell>
        </row>
        <row r="29">
          <cell r="B29" t="str">
            <v>SANT ESTEVE DE PALAUTORDERA</v>
          </cell>
          <cell r="T29">
            <v>140</v>
          </cell>
          <cell r="U29">
            <v>126</v>
          </cell>
          <cell r="Z29">
            <v>11.79</v>
          </cell>
        </row>
        <row r="30">
          <cell r="B30" t="str">
            <v>SANT FOST DE CAMPSENTELLES</v>
          </cell>
          <cell r="T30">
            <v>480</v>
          </cell>
          <cell r="U30">
            <v>0</v>
          </cell>
          <cell r="Z30">
            <v>20.440000000000001</v>
          </cell>
        </row>
        <row r="31">
          <cell r="T31">
            <v>530</v>
          </cell>
          <cell r="U31">
            <v>0</v>
          </cell>
          <cell r="Z31">
            <v>10.220000000000001</v>
          </cell>
        </row>
        <row r="32">
          <cell r="B32" t="str">
            <v>SANTA EULÀLIA DE RONÇANA</v>
          </cell>
          <cell r="T32">
            <v>168</v>
          </cell>
          <cell r="U32">
            <v>192</v>
          </cell>
          <cell r="Z32">
            <v>10.72</v>
          </cell>
        </row>
        <row r="33">
          <cell r="T33">
            <v>410</v>
          </cell>
          <cell r="U33">
            <v>26</v>
          </cell>
          <cell r="Z33">
            <v>7.78</v>
          </cell>
        </row>
        <row r="34">
          <cell r="T34">
            <v>10</v>
          </cell>
          <cell r="U34">
            <v>10</v>
          </cell>
          <cell r="Z34">
            <v>4.96</v>
          </cell>
        </row>
        <row r="35">
          <cell r="B35" t="str">
            <v>SANTA MARIA DE MARTORELLES</v>
          </cell>
          <cell r="T35">
            <v>304</v>
          </cell>
          <cell r="U35">
            <v>96</v>
          </cell>
          <cell r="Z35">
            <v>8.92</v>
          </cell>
        </row>
        <row r="36">
          <cell r="B36" t="str">
            <v>CASTELLTERÇOL</v>
          </cell>
          <cell r="T36">
            <v>192</v>
          </cell>
          <cell r="U36">
            <v>168</v>
          </cell>
          <cell r="Z36">
            <v>13.01</v>
          </cell>
        </row>
        <row r="37">
          <cell r="B37" t="str">
            <v>PARC DE MONTSENY</v>
          </cell>
          <cell r="T37">
            <v>864</v>
          </cell>
          <cell r="U37">
            <v>756</v>
          </cell>
          <cell r="Z37">
            <v>9.5</v>
          </cell>
        </row>
        <row r="38">
          <cell r="B38" t="str">
            <v>SAVO, SA</v>
          </cell>
          <cell r="T38">
            <v>340</v>
          </cell>
          <cell r="U38">
            <v>138</v>
          </cell>
          <cell r="Z38">
            <v>1.53</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0E3B8-4C17-4C58-9564-DDC1686EA589}">
  <dimension ref="A1:M46"/>
  <sheetViews>
    <sheetView tabSelected="1" workbookViewId="0">
      <pane ySplit="2" topLeftCell="A3" activePane="bottomLeft" state="frozen"/>
      <selection pane="bottomLeft" activeCell="F15" sqref="F15"/>
    </sheetView>
  </sheetViews>
  <sheetFormatPr baseColWidth="10" defaultRowHeight="15" x14ac:dyDescent="0.25"/>
  <cols>
    <col min="1" max="1" width="65.28515625" bestFit="1" customWidth="1"/>
    <col min="2" max="2" width="18.140625" customWidth="1"/>
    <col min="3" max="3" width="17.28515625" bestFit="1" customWidth="1"/>
    <col min="4" max="4" width="18.7109375" bestFit="1" customWidth="1"/>
    <col min="5" max="5" width="18.140625" bestFit="1" customWidth="1"/>
    <col min="6" max="6" width="18.85546875" customWidth="1"/>
    <col min="7" max="7" width="18.140625" bestFit="1" customWidth="1"/>
    <col min="8" max="8" width="14.28515625" customWidth="1"/>
    <col min="9" max="9" width="15.28515625" customWidth="1"/>
    <col min="10" max="10" width="15.7109375" customWidth="1"/>
    <col min="11" max="11" width="15.28515625" customWidth="1"/>
  </cols>
  <sheetData>
    <row r="1" spans="1:13" ht="31.5" customHeight="1" x14ac:dyDescent="0.25">
      <c r="A1" s="17" t="s">
        <v>0</v>
      </c>
      <c r="B1" s="17" t="s">
        <v>6</v>
      </c>
      <c r="C1" s="17" t="s">
        <v>5</v>
      </c>
      <c r="D1" s="18" t="s">
        <v>7</v>
      </c>
      <c r="E1" s="19"/>
      <c r="F1" s="18" t="s">
        <v>17</v>
      </c>
      <c r="G1" s="19"/>
      <c r="H1" s="18" t="s">
        <v>8</v>
      </c>
      <c r="I1" s="19"/>
      <c r="J1" s="18" t="s">
        <v>18</v>
      </c>
      <c r="K1" s="19"/>
    </row>
    <row r="2" spans="1:13" ht="45" customHeight="1" x14ac:dyDescent="0.25">
      <c r="A2" s="17"/>
      <c r="B2" s="17"/>
      <c r="C2" s="17"/>
      <c r="D2" s="1" t="s">
        <v>19</v>
      </c>
      <c r="E2" s="1" t="s">
        <v>20</v>
      </c>
      <c r="F2" s="1" t="s">
        <v>21</v>
      </c>
      <c r="G2" s="1" t="s">
        <v>22</v>
      </c>
      <c r="H2" s="1" t="s">
        <v>2</v>
      </c>
      <c r="I2" s="1" t="s">
        <v>3</v>
      </c>
      <c r="J2" s="1" t="s">
        <v>2</v>
      </c>
      <c r="K2" s="1" t="s">
        <v>3</v>
      </c>
    </row>
    <row r="3" spans="1:13" x14ac:dyDescent="0.25">
      <c r="A3" s="2" t="str">
        <f>+[1]Hoja1!B3</f>
        <v>L'AMETLLA DEL VALLÈS</v>
      </c>
      <c r="B3" s="20">
        <f>[1]Hoja1!U3</f>
        <v>3280</v>
      </c>
      <c r="C3" s="20">
        <f>[1]Hoja1!T4</f>
        <v>2624</v>
      </c>
      <c r="D3" s="3">
        <f>+[1]Hoja1!Z3</f>
        <v>4.96</v>
      </c>
      <c r="E3" s="3">
        <f>+[1]Hoja1!Z4</f>
        <v>5.44</v>
      </c>
      <c r="F3" s="21">
        <f t="shared" ref="F3:G31" si="0">+B3*D3</f>
        <v>16268.8</v>
      </c>
      <c r="G3" s="21">
        <f t="shared" si="0"/>
        <v>14274.560000000001</v>
      </c>
      <c r="H3" s="10"/>
      <c r="I3" s="10"/>
      <c r="J3" s="3">
        <f>+H3*B3</f>
        <v>0</v>
      </c>
      <c r="K3" s="3">
        <f t="shared" ref="K3:K31" si="1">+I3*C3</f>
        <v>0</v>
      </c>
      <c r="L3" s="8"/>
      <c r="M3" s="8"/>
    </row>
    <row r="4" spans="1:13" x14ac:dyDescent="0.25">
      <c r="A4" s="2" t="str">
        <f>+[1]Hoja1!B5</f>
        <v>BIGUES I RIELLS (fins el canvi al sistema de recollida amb càrrega lateral)</v>
      </c>
      <c r="B4" s="20">
        <f>[1]Hoja1!U5</f>
        <v>2784</v>
      </c>
      <c r="C4" s="20">
        <f>+[1]Hoja1!T7</f>
        <v>3520</v>
      </c>
      <c r="D4" s="3">
        <f>+[1]Hoja1!Z5</f>
        <v>6.41</v>
      </c>
      <c r="E4" s="9">
        <f>+[1]Hoja1!Z7</f>
        <v>5.83</v>
      </c>
      <c r="F4" s="21">
        <f t="shared" si="0"/>
        <v>17845.439999999999</v>
      </c>
      <c r="G4" s="21">
        <f t="shared" si="0"/>
        <v>20521.599999999999</v>
      </c>
      <c r="H4" s="10"/>
      <c r="I4" s="10"/>
      <c r="J4" s="3">
        <f t="shared" ref="J4:J31" si="2">+H4*B4</f>
        <v>0</v>
      </c>
      <c r="K4" s="3">
        <f t="shared" si="1"/>
        <v>0</v>
      </c>
      <c r="L4" s="8"/>
      <c r="M4" s="8"/>
    </row>
    <row r="5" spans="1:13" x14ac:dyDescent="0.25">
      <c r="A5" s="2" t="str">
        <f>+[1]Hoja1!B8</f>
        <v xml:space="preserve">CARDEDEU </v>
      </c>
      <c r="B5" s="20">
        <f>[1]Hoja1!U8</f>
        <v>192</v>
      </c>
      <c r="C5" s="20">
        <f>[1]Hoja1!T8</f>
        <v>608</v>
      </c>
      <c r="D5" s="3">
        <f>+[1]Hoja1!Z8</f>
        <v>5.58</v>
      </c>
      <c r="E5" s="3">
        <f>+D5</f>
        <v>5.58</v>
      </c>
      <c r="F5" s="21">
        <f t="shared" si="0"/>
        <v>1071.3600000000001</v>
      </c>
      <c r="G5" s="21">
        <f t="shared" si="0"/>
        <v>3392.64</v>
      </c>
      <c r="H5" s="10"/>
      <c r="I5" s="11">
        <f t="shared" ref="I5:I9" si="3">H5</f>
        <v>0</v>
      </c>
      <c r="J5" s="3">
        <f t="shared" si="2"/>
        <v>0</v>
      </c>
      <c r="K5" s="3">
        <f t="shared" si="1"/>
        <v>0</v>
      </c>
      <c r="L5" s="8"/>
      <c r="M5" s="8"/>
    </row>
    <row r="6" spans="1:13" x14ac:dyDescent="0.25">
      <c r="A6" s="2" t="str">
        <f>+[1]Hoja1!B9</f>
        <v>LES FRANQUESES (Mercat ambulant)</v>
      </c>
      <c r="B6" s="20">
        <f>[1]Hoja1!U9</f>
        <v>0</v>
      </c>
      <c r="C6" s="20">
        <f>[1]Hoja1!T9</f>
        <v>440</v>
      </c>
      <c r="D6" s="9">
        <f>+E6</f>
        <v>8.36</v>
      </c>
      <c r="E6" s="3">
        <f>+[1]Hoja1!Z9</f>
        <v>8.36</v>
      </c>
      <c r="F6" s="21">
        <f t="shared" si="0"/>
        <v>0</v>
      </c>
      <c r="G6" s="21">
        <f t="shared" si="0"/>
        <v>3678.3999999999996</v>
      </c>
      <c r="H6" s="10"/>
      <c r="I6" s="11">
        <f t="shared" si="3"/>
        <v>0</v>
      </c>
      <c r="J6" s="3">
        <f t="shared" si="2"/>
        <v>0</v>
      </c>
      <c r="K6" s="3">
        <f t="shared" si="1"/>
        <v>0</v>
      </c>
      <c r="L6" s="8"/>
      <c r="M6" s="8"/>
    </row>
    <row r="7" spans="1:13" x14ac:dyDescent="0.25">
      <c r="A7" s="2" t="str">
        <f>+[1]Hoja1!B10</f>
        <v>LA GARRIGA (Fins el tancament de contenidors)</v>
      </c>
      <c r="B7" s="20">
        <f>[1]Hoja1!U10</f>
        <v>23</v>
      </c>
      <c r="C7" s="20">
        <f>[1]Hoja1!T10</f>
        <v>232</v>
      </c>
      <c r="D7" s="3">
        <f>+[1]Hoja1!Z10</f>
        <v>8.33</v>
      </c>
      <c r="E7" s="3">
        <f>+D7</f>
        <v>8.33</v>
      </c>
      <c r="F7" s="21">
        <f t="shared" si="0"/>
        <v>191.59</v>
      </c>
      <c r="G7" s="21">
        <f t="shared" si="0"/>
        <v>1932.56</v>
      </c>
      <c r="H7" s="10"/>
      <c r="I7" s="11">
        <f t="shared" si="3"/>
        <v>0</v>
      </c>
      <c r="J7" s="3">
        <f t="shared" si="2"/>
        <v>0</v>
      </c>
      <c r="K7" s="3">
        <f t="shared" si="1"/>
        <v>0</v>
      </c>
      <c r="L7" s="8"/>
      <c r="M7" s="8"/>
    </row>
    <row r="8" spans="1:13" x14ac:dyDescent="0.25">
      <c r="A8" s="2" t="str">
        <f>+A7</f>
        <v>LA GARRIGA (Fins el tancament de contenidors)</v>
      </c>
      <c r="B8" s="20">
        <f>[1]Hoja1!U11</f>
        <v>13</v>
      </c>
      <c r="C8" s="20">
        <f>[1]Hoja1!T11</f>
        <v>104</v>
      </c>
      <c r="D8" s="3">
        <f>+[1]Hoja1!Z11</f>
        <v>14.28</v>
      </c>
      <c r="E8" s="3">
        <f>+D8</f>
        <v>14.28</v>
      </c>
      <c r="F8" s="21">
        <f t="shared" si="0"/>
        <v>185.64</v>
      </c>
      <c r="G8" s="21">
        <f t="shared" si="0"/>
        <v>1485.12</v>
      </c>
      <c r="H8" s="10"/>
      <c r="I8" s="11">
        <f t="shared" si="3"/>
        <v>0</v>
      </c>
      <c r="J8" s="3">
        <f t="shared" si="2"/>
        <v>0</v>
      </c>
      <c r="K8" s="3">
        <f t="shared" si="1"/>
        <v>0</v>
      </c>
      <c r="L8" s="8"/>
      <c r="M8" s="8"/>
    </row>
    <row r="9" spans="1:13" x14ac:dyDescent="0.25">
      <c r="A9" s="2" t="str">
        <f>+[1]Hoja1!B12</f>
        <v>LA GARRIGA (A partir del tancament de contenidors)</v>
      </c>
      <c r="B9" s="20">
        <f>[1]Hoja1!U12</f>
        <v>111</v>
      </c>
      <c r="C9" s="20">
        <f>[1]Hoja1!T12</f>
        <v>0</v>
      </c>
      <c r="D9" s="3">
        <f>+[1]Hoja1!Z12</f>
        <v>9.1</v>
      </c>
      <c r="E9" s="3">
        <f>+D9</f>
        <v>9.1</v>
      </c>
      <c r="F9" s="21">
        <f t="shared" si="0"/>
        <v>1010.0999999999999</v>
      </c>
      <c r="G9" s="21">
        <f t="shared" si="0"/>
        <v>0</v>
      </c>
      <c r="H9" s="10"/>
      <c r="I9" s="11">
        <f t="shared" si="3"/>
        <v>0</v>
      </c>
      <c r="J9" s="3">
        <f t="shared" si="2"/>
        <v>0</v>
      </c>
      <c r="K9" s="3">
        <f t="shared" si="1"/>
        <v>0</v>
      </c>
      <c r="L9" s="8"/>
      <c r="M9" s="8"/>
    </row>
    <row r="10" spans="1:13" x14ac:dyDescent="0.25">
      <c r="A10" s="2" t="str">
        <f>+A9</f>
        <v>LA GARRIGA (A partir del tancament de contenidors)</v>
      </c>
      <c r="B10" s="20">
        <f>[1]Hoja1!U13</f>
        <v>48</v>
      </c>
      <c r="C10" s="20">
        <f>[1]Hoja1!T13</f>
        <v>0</v>
      </c>
      <c r="D10" s="3">
        <f>+[1]Hoja1!Z13</f>
        <v>16.29</v>
      </c>
      <c r="E10" s="3">
        <f>+D10</f>
        <v>16.29</v>
      </c>
      <c r="F10" s="21">
        <f t="shared" si="0"/>
        <v>781.92</v>
      </c>
      <c r="G10" s="21">
        <f t="shared" si="0"/>
        <v>0</v>
      </c>
      <c r="H10" s="10"/>
      <c r="I10" s="11">
        <f>H10</f>
        <v>0</v>
      </c>
      <c r="J10" s="3">
        <f t="shared" si="2"/>
        <v>0</v>
      </c>
      <c r="K10" s="3">
        <f t="shared" si="1"/>
        <v>0</v>
      </c>
      <c r="L10" s="8"/>
      <c r="M10" s="8"/>
    </row>
    <row r="11" spans="1:13" x14ac:dyDescent="0.25">
      <c r="A11" s="2" t="str">
        <f>+[1]Hoja1!B14</f>
        <v xml:space="preserve">LLIÇÀ DE VALL (bústies) </v>
      </c>
      <c r="B11" s="20">
        <f>[1]Hoja1!U15</f>
        <v>160</v>
      </c>
      <c r="C11" s="20">
        <f>[1]Hoja1!T14</f>
        <v>160</v>
      </c>
      <c r="D11" s="3">
        <f>+[1]Hoja1!Z15</f>
        <v>16.73</v>
      </c>
      <c r="E11" s="3">
        <f>+[1]Hoja1!Z14</f>
        <v>18.57</v>
      </c>
      <c r="F11" s="21">
        <f t="shared" si="0"/>
        <v>2676.8</v>
      </c>
      <c r="G11" s="21">
        <f t="shared" si="0"/>
        <v>2971.2</v>
      </c>
      <c r="H11" s="10"/>
      <c r="I11" s="10">
        <f>H11</f>
        <v>0</v>
      </c>
      <c r="J11" s="3">
        <f t="shared" si="2"/>
        <v>0</v>
      </c>
      <c r="K11" s="3">
        <f t="shared" si="1"/>
        <v>0</v>
      </c>
      <c r="L11" s="8"/>
      <c r="M11" s="8"/>
    </row>
    <row r="12" spans="1:13" x14ac:dyDescent="0.25">
      <c r="A12" s="2" t="str">
        <f>+[1]Hoja1!B16</f>
        <v xml:space="preserve">MARTORELLES (contenidors oberts comunitats verticals) </v>
      </c>
      <c r="B12" s="20">
        <f>[1]Hoja1!U16</f>
        <v>160</v>
      </c>
      <c r="C12" s="20">
        <f>[1]Hoja1!T16</f>
        <v>1872</v>
      </c>
      <c r="D12" s="3">
        <f>+[1]Hoja1!Z16</f>
        <v>5.36</v>
      </c>
      <c r="E12" s="3">
        <f>+D12</f>
        <v>5.36</v>
      </c>
      <c r="F12" s="21">
        <f t="shared" si="0"/>
        <v>857.6</v>
      </c>
      <c r="G12" s="21">
        <f t="shared" si="0"/>
        <v>10033.92</v>
      </c>
      <c r="H12" s="10"/>
      <c r="I12" s="11">
        <f t="shared" ref="I12:I31" si="4">H12</f>
        <v>0</v>
      </c>
      <c r="J12" s="3">
        <f t="shared" si="2"/>
        <v>0</v>
      </c>
      <c r="K12" s="3">
        <f t="shared" si="1"/>
        <v>0</v>
      </c>
      <c r="L12" s="8"/>
      <c r="M12" s="8"/>
    </row>
    <row r="13" spans="1:13" x14ac:dyDescent="0.25">
      <c r="A13" s="2" t="str">
        <f>+[1]Hoja1!B17</f>
        <v>MONTMELÓ (Form comercial)</v>
      </c>
      <c r="B13" s="20">
        <f>[1]Hoja1!U17</f>
        <v>0</v>
      </c>
      <c r="C13" s="20">
        <f>[1]Hoja1!T17</f>
        <v>400</v>
      </c>
      <c r="D13" s="3">
        <f>+[1]Hoja1!Z17</f>
        <v>6.69</v>
      </c>
      <c r="E13" s="3">
        <f>+D13</f>
        <v>6.69</v>
      </c>
      <c r="F13" s="21">
        <f t="shared" si="0"/>
        <v>0</v>
      </c>
      <c r="G13" s="21">
        <f t="shared" si="0"/>
        <v>2676</v>
      </c>
      <c r="H13" s="10"/>
      <c r="I13" s="11">
        <f t="shared" si="4"/>
        <v>0</v>
      </c>
      <c r="J13" s="3">
        <f t="shared" si="2"/>
        <v>0</v>
      </c>
      <c r="K13" s="3">
        <f t="shared" si="1"/>
        <v>0</v>
      </c>
      <c r="L13" s="8"/>
      <c r="M13" s="8"/>
    </row>
    <row r="14" spans="1:13" x14ac:dyDescent="0.25">
      <c r="A14" s="2" t="str">
        <f>+[1]Hoja1!B18</f>
        <v>MONTORNÈS DEL VALLÈS (àrees municipi)</v>
      </c>
      <c r="B14" s="20">
        <f>[1]Hoja1!U18+[1]Hoja1!U19</f>
        <v>1494</v>
      </c>
      <c r="C14" s="20">
        <f>[1]Hoja1!T18+[1]Hoja1!T19</f>
        <v>702</v>
      </c>
      <c r="D14" s="3">
        <f>ROUND((([1]Hoja1!Z18++[1]Hoja1!Z19)/2),2)</f>
        <v>6.36</v>
      </c>
      <c r="E14" s="3">
        <f>+D14</f>
        <v>6.36</v>
      </c>
      <c r="F14" s="21">
        <f t="shared" si="0"/>
        <v>9501.84</v>
      </c>
      <c r="G14" s="21">
        <f t="shared" si="0"/>
        <v>4464.72</v>
      </c>
      <c r="H14" s="10"/>
      <c r="I14" s="11">
        <f t="shared" si="4"/>
        <v>0</v>
      </c>
      <c r="J14" s="3">
        <f t="shared" si="2"/>
        <v>0</v>
      </c>
      <c r="K14" s="3">
        <f t="shared" si="1"/>
        <v>0</v>
      </c>
      <c r="L14" s="8"/>
      <c r="M14" s="8"/>
    </row>
    <row r="15" spans="1:13" x14ac:dyDescent="0.25">
      <c r="A15" s="2" t="str">
        <f>+A14</f>
        <v>MONTORNÈS DEL VALLÈS (àrees municipi)</v>
      </c>
      <c r="B15" s="20">
        <f>[1]Hoja1!U20</f>
        <v>0</v>
      </c>
      <c r="C15" s="20">
        <f>[1]Hoja1!T20</f>
        <v>216</v>
      </c>
      <c r="D15" s="3">
        <f>+[1]Hoja1!Z20</f>
        <v>13.94</v>
      </c>
      <c r="E15" s="3">
        <f>+D15</f>
        <v>13.94</v>
      </c>
      <c r="F15" s="21">
        <f t="shared" si="0"/>
        <v>0</v>
      </c>
      <c r="G15" s="21">
        <f t="shared" si="0"/>
        <v>3011.04</v>
      </c>
      <c r="H15" s="10"/>
      <c r="I15" s="11">
        <f t="shared" si="4"/>
        <v>0</v>
      </c>
      <c r="J15" s="3">
        <f t="shared" si="2"/>
        <v>0</v>
      </c>
      <c r="K15" s="3">
        <f t="shared" si="1"/>
        <v>0</v>
      </c>
      <c r="L15" s="8"/>
      <c r="M15" s="8"/>
    </row>
    <row r="16" spans="1:13" x14ac:dyDescent="0.25">
      <c r="A16" s="2" t="s">
        <v>1</v>
      </c>
      <c r="B16" s="20">
        <f>+[1]Hoja1!U22+[1]Hoja1!U23</f>
        <v>5040</v>
      </c>
      <c r="C16" s="20">
        <f>+[1]Hoja1!T22+[1]Hoja1!T23</f>
        <v>112</v>
      </c>
      <c r="D16" s="3">
        <f>+E16</f>
        <v>5.54</v>
      </c>
      <c r="E16" s="3">
        <f>+[1]Hoja1!Z22</f>
        <v>5.54</v>
      </c>
      <c r="F16" s="21">
        <f t="shared" si="0"/>
        <v>27921.599999999999</v>
      </c>
      <c r="G16" s="21">
        <f t="shared" si="0"/>
        <v>620.48</v>
      </c>
      <c r="H16" s="10"/>
      <c r="I16" s="11">
        <f t="shared" si="4"/>
        <v>0</v>
      </c>
      <c r="J16" s="3">
        <f t="shared" si="2"/>
        <v>0</v>
      </c>
      <c r="K16" s="3">
        <f t="shared" si="1"/>
        <v>0</v>
      </c>
      <c r="L16" s="8"/>
      <c r="M16" s="8"/>
    </row>
    <row r="17" spans="1:13" x14ac:dyDescent="0.25">
      <c r="A17" s="2" t="str">
        <f>+[1]Hoja1!B24</f>
        <v>LA ROCA DEL VALLÈS</v>
      </c>
      <c r="B17" s="20">
        <f>[1]Hoja1!U24</f>
        <v>0</v>
      </c>
      <c r="C17" s="20">
        <f>[1]Hoja1!T24</f>
        <v>3328</v>
      </c>
      <c r="D17" s="3">
        <f>+E17</f>
        <v>5.36</v>
      </c>
      <c r="E17" s="3">
        <f>+[1]Hoja1!Z24</f>
        <v>5.36</v>
      </c>
      <c r="F17" s="21">
        <f t="shared" si="0"/>
        <v>0</v>
      </c>
      <c r="G17" s="21">
        <f t="shared" si="0"/>
        <v>17838.080000000002</v>
      </c>
      <c r="H17" s="11">
        <f>+I17</f>
        <v>0</v>
      </c>
      <c r="I17" s="10"/>
      <c r="J17" s="3">
        <f t="shared" si="2"/>
        <v>0</v>
      </c>
      <c r="K17" s="3">
        <f t="shared" si="1"/>
        <v>0</v>
      </c>
      <c r="L17" s="8"/>
      <c r="M17" s="8"/>
    </row>
    <row r="18" spans="1:13" x14ac:dyDescent="0.25">
      <c r="A18" s="2" t="str">
        <f>+[1]Hoja1!B25</f>
        <v>SANT ANTONI DE VILAMAJOR</v>
      </c>
      <c r="B18" s="20">
        <f>[1]Hoja1!U25</f>
        <v>4</v>
      </c>
      <c r="C18" s="20">
        <f>[1]Hoja1!T25</f>
        <v>16</v>
      </c>
      <c r="D18" s="3">
        <f>+[1]Hoja1!Z25</f>
        <v>11.25</v>
      </c>
      <c r="E18" s="3">
        <f t="shared" ref="E18:E26" si="5">+D18</f>
        <v>11.25</v>
      </c>
      <c r="F18" s="21">
        <f t="shared" si="0"/>
        <v>45</v>
      </c>
      <c r="G18" s="21">
        <f t="shared" si="0"/>
        <v>180</v>
      </c>
      <c r="H18" s="10"/>
      <c r="I18" s="11">
        <f t="shared" si="4"/>
        <v>0</v>
      </c>
      <c r="J18" s="3">
        <f t="shared" si="2"/>
        <v>0</v>
      </c>
      <c r="K18" s="3">
        <f t="shared" si="1"/>
        <v>0</v>
      </c>
      <c r="L18" s="8"/>
      <c r="M18" s="8"/>
    </row>
    <row r="19" spans="1:13" x14ac:dyDescent="0.25">
      <c r="A19" s="2" t="str">
        <f>+[1]Hoja1!B26</f>
        <v>SANT CELONI (bústies)</v>
      </c>
      <c r="B19" s="20">
        <f>[1]Hoja1!U26</f>
        <v>8</v>
      </c>
      <c r="C19" s="20">
        <f>[1]Hoja1!T26</f>
        <v>256</v>
      </c>
      <c r="D19" s="3">
        <f>+[1]Hoja1!Z26</f>
        <v>10.32</v>
      </c>
      <c r="E19" s="3">
        <f t="shared" si="5"/>
        <v>10.32</v>
      </c>
      <c r="F19" s="21">
        <f t="shared" si="0"/>
        <v>82.56</v>
      </c>
      <c r="G19" s="21">
        <f t="shared" si="0"/>
        <v>2641.92</v>
      </c>
      <c r="H19" s="10"/>
      <c r="I19" s="11">
        <f t="shared" si="4"/>
        <v>0</v>
      </c>
      <c r="J19" s="3">
        <f t="shared" si="2"/>
        <v>0</v>
      </c>
      <c r="K19" s="3">
        <f t="shared" si="1"/>
        <v>0</v>
      </c>
      <c r="L19" s="8"/>
      <c r="M19" s="8"/>
    </row>
    <row r="20" spans="1:13" x14ac:dyDescent="0.25">
      <c r="A20" s="2" t="str">
        <f>+A19</f>
        <v>SANT CELONI (bústies)</v>
      </c>
      <c r="B20" s="20">
        <f>[1]Hoja1!U27</f>
        <v>184</v>
      </c>
      <c r="C20" s="20">
        <f>[1]Hoja1!T27</f>
        <v>0</v>
      </c>
      <c r="D20" s="3">
        <f>+[1]Hoja1!Z27</f>
        <v>8.5399999999999991</v>
      </c>
      <c r="E20" s="3">
        <f t="shared" si="5"/>
        <v>8.5399999999999991</v>
      </c>
      <c r="F20" s="21">
        <f t="shared" si="0"/>
        <v>1571.36</v>
      </c>
      <c r="G20" s="21">
        <f t="shared" si="0"/>
        <v>0</v>
      </c>
      <c r="H20" s="10"/>
      <c r="I20" s="11">
        <f t="shared" si="4"/>
        <v>0</v>
      </c>
      <c r="J20" s="3">
        <f t="shared" si="2"/>
        <v>0</v>
      </c>
      <c r="K20" s="3">
        <f t="shared" si="1"/>
        <v>0</v>
      </c>
      <c r="L20" s="8"/>
      <c r="M20" s="8"/>
    </row>
    <row r="21" spans="1:13" x14ac:dyDescent="0.25">
      <c r="A21" s="2" t="str">
        <f>+A20</f>
        <v>SANT CELONI (bústies)</v>
      </c>
      <c r="B21" s="20">
        <f>[1]Hoja1!U28</f>
        <v>0</v>
      </c>
      <c r="C21" s="20">
        <f>[1]Hoja1!T28</f>
        <v>28</v>
      </c>
      <c r="D21" s="3">
        <f>+[1]Hoja1!Z28</f>
        <v>15.93</v>
      </c>
      <c r="E21" s="3">
        <f t="shared" si="5"/>
        <v>15.93</v>
      </c>
      <c r="F21" s="21">
        <f t="shared" si="0"/>
        <v>0</v>
      </c>
      <c r="G21" s="21">
        <f t="shared" si="0"/>
        <v>446.03999999999996</v>
      </c>
      <c r="H21" s="11">
        <f>I21</f>
        <v>0</v>
      </c>
      <c r="I21" s="10"/>
      <c r="J21" s="3">
        <f t="shared" si="2"/>
        <v>0</v>
      </c>
      <c r="K21" s="3">
        <f t="shared" si="1"/>
        <v>0</v>
      </c>
      <c r="L21" s="8"/>
      <c r="M21" s="8"/>
    </row>
    <row r="22" spans="1:13" x14ac:dyDescent="0.25">
      <c r="A22" s="2" t="str">
        <f>+[1]Hoja1!B29</f>
        <v>SANT ESTEVE DE PALAUTORDERA</v>
      </c>
      <c r="B22" s="20">
        <f>[1]Hoja1!U29</f>
        <v>126</v>
      </c>
      <c r="C22" s="20">
        <f>[1]Hoja1!T29</f>
        <v>140</v>
      </c>
      <c r="D22" s="3">
        <f>+[1]Hoja1!Z29</f>
        <v>11.79</v>
      </c>
      <c r="E22" s="3">
        <f t="shared" si="5"/>
        <v>11.79</v>
      </c>
      <c r="F22" s="21">
        <f t="shared" si="0"/>
        <v>1485.54</v>
      </c>
      <c r="G22" s="21">
        <f t="shared" si="0"/>
        <v>1650.6</v>
      </c>
      <c r="H22" s="10"/>
      <c r="I22" s="11">
        <f t="shared" si="4"/>
        <v>0</v>
      </c>
      <c r="J22" s="3">
        <f t="shared" si="2"/>
        <v>0</v>
      </c>
      <c r="K22" s="3">
        <f t="shared" si="1"/>
        <v>0</v>
      </c>
      <c r="L22" s="8"/>
      <c r="M22" s="8"/>
    </row>
    <row r="23" spans="1:13" x14ac:dyDescent="0.25">
      <c r="A23" s="2" t="str">
        <f>+[1]Hoja1!B30</f>
        <v>SANT FOST DE CAMPSENTELLES</v>
      </c>
      <c r="B23" s="20">
        <f>[1]Hoja1!U30</f>
        <v>0</v>
      </c>
      <c r="C23" s="20">
        <f>[1]Hoja1!T30</f>
        <v>480</v>
      </c>
      <c r="D23" s="3">
        <f>+[1]Hoja1!Z30</f>
        <v>20.440000000000001</v>
      </c>
      <c r="E23" s="3">
        <f t="shared" si="5"/>
        <v>20.440000000000001</v>
      </c>
      <c r="F23" s="21">
        <f t="shared" si="0"/>
        <v>0</v>
      </c>
      <c r="G23" s="21">
        <f t="shared" si="0"/>
        <v>9811.2000000000007</v>
      </c>
      <c r="H23" s="11">
        <f>I23</f>
        <v>0</v>
      </c>
      <c r="I23" s="10"/>
      <c r="J23" s="3">
        <f t="shared" si="2"/>
        <v>0</v>
      </c>
      <c r="K23" s="3">
        <f t="shared" si="1"/>
        <v>0</v>
      </c>
      <c r="L23" s="8"/>
      <c r="M23" s="8"/>
    </row>
    <row r="24" spans="1:13" x14ac:dyDescent="0.25">
      <c r="A24" s="2" t="str">
        <f>+A23</f>
        <v>SANT FOST DE CAMPSENTELLES</v>
      </c>
      <c r="B24" s="20">
        <f>[1]Hoja1!U31</f>
        <v>0</v>
      </c>
      <c r="C24" s="20">
        <f>[1]Hoja1!T31</f>
        <v>530</v>
      </c>
      <c r="D24" s="3">
        <f>+[1]Hoja1!Z31</f>
        <v>10.220000000000001</v>
      </c>
      <c r="E24" s="3">
        <f t="shared" si="5"/>
        <v>10.220000000000001</v>
      </c>
      <c r="F24" s="21">
        <f t="shared" si="0"/>
        <v>0</v>
      </c>
      <c r="G24" s="21">
        <f t="shared" si="0"/>
        <v>5416.6</v>
      </c>
      <c r="H24" s="11">
        <f t="shared" ref="H24" si="6">I24</f>
        <v>0</v>
      </c>
      <c r="I24" s="10"/>
      <c r="J24" s="3">
        <f t="shared" si="2"/>
        <v>0</v>
      </c>
      <c r="K24" s="3">
        <f t="shared" si="1"/>
        <v>0</v>
      </c>
      <c r="L24" s="8"/>
      <c r="M24" s="8"/>
    </row>
    <row r="25" spans="1:13" x14ac:dyDescent="0.25">
      <c r="A25" s="2" t="str">
        <f>+[1]Hoja1!B32</f>
        <v>SANTA EULÀLIA DE RONÇANA</v>
      </c>
      <c r="B25" s="20">
        <f>[1]Hoja1!U32</f>
        <v>192</v>
      </c>
      <c r="C25" s="20">
        <f>[1]Hoja1!T32</f>
        <v>168</v>
      </c>
      <c r="D25" s="3">
        <f>+[1]Hoja1!Z32</f>
        <v>10.72</v>
      </c>
      <c r="E25" s="3">
        <f t="shared" si="5"/>
        <v>10.72</v>
      </c>
      <c r="F25" s="21">
        <f t="shared" si="0"/>
        <v>2058.2400000000002</v>
      </c>
      <c r="G25" s="21">
        <f t="shared" si="0"/>
        <v>1800.96</v>
      </c>
      <c r="H25" s="10"/>
      <c r="I25" s="11">
        <f t="shared" si="4"/>
        <v>0</v>
      </c>
      <c r="J25" s="3">
        <f t="shared" si="2"/>
        <v>0</v>
      </c>
      <c r="K25" s="3">
        <f t="shared" si="1"/>
        <v>0</v>
      </c>
      <c r="L25" s="8"/>
      <c r="M25" s="8"/>
    </row>
    <row r="26" spans="1:13" x14ac:dyDescent="0.25">
      <c r="A26" s="2" t="str">
        <f>+A25</f>
        <v>SANTA EULÀLIA DE RONÇANA</v>
      </c>
      <c r="B26" s="20">
        <f>[1]Hoja1!U33</f>
        <v>26</v>
      </c>
      <c r="C26" s="20">
        <f>[1]Hoja1!T33</f>
        <v>410</v>
      </c>
      <c r="D26" s="3">
        <f>+[1]Hoja1!Z33</f>
        <v>7.78</v>
      </c>
      <c r="E26" s="3">
        <f t="shared" si="5"/>
        <v>7.78</v>
      </c>
      <c r="F26" s="21">
        <f t="shared" si="0"/>
        <v>202.28</v>
      </c>
      <c r="G26" s="21">
        <f t="shared" si="0"/>
        <v>3189.8</v>
      </c>
      <c r="H26" s="10"/>
      <c r="I26" s="11">
        <f t="shared" si="4"/>
        <v>0</v>
      </c>
      <c r="J26" s="3">
        <f t="shared" si="2"/>
        <v>0</v>
      </c>
      <c r="K26" s="3">
        <f t="shared" si="1"/>
        <v>0</v>
      </c>
      <c r="L26" s="8"/>
      <c r="M26" s="8"/>
    </row>
    <row r="27" spans="1:13" x14ac:dyDescent="0.25">
      <c r="A27" s="2" t="str">
        <f>+A26</f>
        <v>SANTA EULÀLIA DE RONÇANA</v>
      </c>
      <c r="B27" s="20">
        <f>[1]Hoja1!U34</f>
        <v>10</v>
      </c>
      <c r="C27" s="20">
        <f>[1]Hoja1!T34</f>
        <v>10</v>
      </c>
      <c r="D27" s="3">
        <f>+[1]Hoja1!Z34</f>
        <v>4.96</v>
      </c>
      <c r="E27" s="3">
        <f>+D27</f>
        <v>4.96</v>
      </c>
      <c r="F27" s="21">
        <f t="shared" si="0"/>
        <v>49.6</v>
      </c>
      <c r="G27" s="21">
        <f t="shared" si="0"/>
        <v>49.6</v>
      </c>
      <c r="H27" s="10"/>
      <c r="I27" s="11">
        <f t="shared" si="4"/>
        <v>0</v>
      </c>
      <c r="J27" s="3">
        <f t="shared" si="2"/>
        <v>0</v>
      </c>
      <c r="K27" s="3">
        <f t="shared" si="1"/>
        <v>0</v>
      </c>
      <c r="L27" s="8"/>
      <c r="M27" s="8"/>
    </row>
    <row r="28" spans="1:13" x14ac:dyDescent="0.25">
      <c r="A28" s="2" t="str">
        <f>+[1]Hoja1!B35</f>
        <v>SANTA MARIA DE MARTORELLES</v>
      </c>
      <c r="B28" s="20">
        <f>[1]Hoja1!U35</f>
        <v>96</v>
      </c>
      <c r="C28" s="20">
        <f>[1]Hoja1!T35</f>
        <v>304</v>
      </c>
      <c r="D28" s="3">
        <f>+[1]Hoja1!Z35</f>
        <v>8.92</v>
      </c>
      <c r="E28" s="3">
        <f>+D28</f>
        <v>8.92</v>
      </c>
      <c r="F28" s="21">
        <f t="shared" si="0"/>
        <v>856.31999999999994</v>
      </c>
      <c r="G28" s="21">
        <f t="shared" si="0"/>
        <v>2711.68</v>
      </c>
      <c r="H28" s="10"/>
      <c r="I28" s="11">
        <f t="shared" si="4"/>
        <v>0</v>
      </c>
      <c r="J28" s="3">
        <f t="shared" si="2"/>
        <v>0</v>
      </c>
      <c r="K28" s="3">
        <f t="shared" si="1"/>
        <v>0</v>
      </c>
      <c r="L28" s="8"/>
      <c r="M28" s="8"/>
    </row>
    <row r="29" spans="1:13" x14ac:dyDescent="0.25">
      <c r="A29" s="2" t="str">
        <f>+[1]Hoja1!B36</f>
        <v>CASTELLTERÇOL</v>
      </c>
      <c r="B29" s="20">
        <f>[1]Hoja1!U36</f>
        <v>168</v>
      </c>
      <c r="C29" s="20">
        <f>[1]Hoja1!T36</f>
        <v>192</v>
      </c>
      <c r="D29" s="3">
        <f>+[1]Hoja1!Z36</f>
        <v>13.01</v>
      </c>
      <c r="E29" s="3">
        <f t="shared" ref="E29:E31" si="7">+D29</f>
        <v>13.01</v>
      </c>
      <c r="F29" s="21">
        <f t="shared" si="0"/>
        <v>2185.6799999999998</v>
      </c>
      <c r="G29" s="21">
        <f t="shared" si="0"/>
        <v>2497.92</v>
      </c>
      <c r="H29" s="10"/>
      <c r="I29" s="11">
        <f t="shared" si="4"/>
        <v>0</v>
      </c>
      <c r="J29" s="3">
        <f t="shared" si="2"/>
        <v>0</v>
      </c>
      <c r="K29" s="3">
        <f t="shared" si="1"/>
        <v>0</v>
      </c>
      <c r="L29" s="8"/>
      <c r="M29" s="8"/>
    </row>
    <row r="30" spans="1:13" x14ac:dyDescent="0.25">
      <c r="A30" s="2" t="str">
        <f>+[1]Hoja1!B37</f>
        <v>PARC DE MONTSENY</v>
      </c>
      <c r="B30" s="20">
        <f>[1]Hoja1!U37</f>
        <v>756</v>
      </c>
      <c r="C30" s="20">
        <f>[1]Hoja1!T37</f>
        <v>864</v>
      </c>
      <c r="D30" s="3">
        <f>+[1]Hoja1!Z37</f>
        <v>9.5</v>
      </c>
      <c r="E30" s="3">
        <f t="shared" si="7"/>
        <v>9.5</v>
      </c>
      <c r="F30" s="21">
        <f t="shared" si="0"/>
        <v>7182</v>
      </c>
      <c r="G30" s="21">
        <f t="shared" si="0"/>
        <v>8208</v>
      </c>
      <c r="H30" s="10"/>
      <c r="I30" s="11">
        <f t="shared" si="4"/>
        <v>0</v>
      </c>
      <c r="J30" s="3">
        <f t="shared" si="2"/>
        <v>0</v>
      </c>
      <c r="K30" s="3">
        <f t="shared" si="1"/>
        <v>0</v>
      </c>
      <c r="L30" s="8"/>
      <c r="M30" s="8"/>
    </row>
    <row r="31" spans="1:13" x14ac:dyDescent="0.25">
      <c r="A31" s="2" t="str">
        <f>+[1]Hoja1!B38</f>
        <v>SAVO, SA</v>
      </c>
      <c r="B31" s="20">
        <f>[1]Hoja1!U38</f>
        <v>138</v>
      </c>
      <c r="C31" s="20">
        <f>[1]Hoja1!T38</f>
        <v>340</v>
      </c>
      <c r="D31" s="3">
        <f>+[1]Hoja1!Z38</f>
        <v>1.53</v>
      </c>
      <c r="E31" s="3">
        <f t="shared" si="7"/>
        <v>1.53</v>
      </c>
      <c r="F31" s="21">
        <f t="shared" si="0"/>
        <v>211.14000000000001</v>
      </c>
      <c r="G31" s="21">
        <f t="shared" si="0"/>
        <v>520.20000000000005</v>
      </c>
      <c r="H31" s="10"/>
      <c r="I31" s="11">
        <f t="shared" si="4"/>
        <v>0</v>
      </c>
      <c r="J31" s="3">
        <f t="shared" si="2"/>
        <v>0</v>
      </c>
      <c r="K31" s="3">
        <f t="shared" si="1"/>
        <v>0</v>
      </c>
      <c r="L31" s="8"/>
      <c r="M31" s="8"/>
    </row>
    <row r="32" spans="1:13" ht="15.75" customHeight="1" x14ac:dyDescent="0.25"/>
    <row r="34" spans="1:11" ht="45" x14ac:dyDescent="0.25">
      <c r="A34" s="12" t="s">
        <v>13</v>
      </c>
      <c r="B34" s="12"/>
      <c r="C34" s="12"/>
      <c r="D34" s="12"/>
      <c r="E34" s="1" t="s">
        <v>23</v>
      </c>
      <c r="F34" s="1" t="s">
        <v>24</v>
      </c>
      <c r="G34" s="1" t="s">
        <v>25</v>
      </c>
      <c r="H34" s="1" t="s">
        <v>26</v>
      </c>
      <c r="I34" s="1" t="s">
        <v>27</v>
      </c>
    </row>
    <row r="35" spans="1:11" x14ac:dyDescent="0.25">
      <c r="A35" s="13" t="s">
        <v>12</v>
      </c>
      <c r="B35" s="13"/>
      <c r="C35" s="13"/>
      <c r="D35" s="13"/>
      <c r="E35" s="3">
        <f>+'[1]Costos €HORA'!B6</f>
        <v>111.51</v>
      </c>
      <c r="F35" s="4">
        <f>202*3</f>
        <v>606</v>
      </c>
      <c r="G35" s="3">
        <f>+F35*E35</f>
        <v>67575.06</v>
      </c>
      <c r="H35" s="10"/>
      <c r="I35" s="3">
        <f>+H35*F35</f>
        <v>0</v>
      </c>
      <c r="J35" s="22"/>
    </row>
    <row r="36" spans="1:11" x14ac:dyDescent="0.25">
      <c r="A36" s="13" t="s">
        <v>11</v>
      </c>
      <c r="B36" s="13"/>
      <c r="C36" s="13"/>
      <c r="D36" s="13"/>
      <c r="E36" s="3">
        <f>+'[1]Costos €HORA'!C6</f>
        <v>123.79</v>
      </c>
      <c r="F36" s="4">
        <v>10</v>
      </c>
      <c r="G36" s="3">
        <f>+F36*E36</f>
        <v>1237.9000000000001</v>
      </c>
      <c r="H36" s="10"/>
      <c r="I36" s="3">
        <f>+H36*F36</f>
        <v>0</v>
      </c>
    </row>
    <row r="39" spans="1:11" x14ac:dyDescent="0.25">
      <c r="A39" s="5"/>
      <c r="B39" s="6"/>
      <c r="C39" s="6"/>
      <c r="D39" s="14" t="s">
        <v>9</v>
      </c>
      <c r="E39" s="14"/>
      <c r="F39" s="14"/>
      <c r="G39" s="7">
        <f>SUM(F3:G31)+G35+G36</f>
        <v>289080.21000000008</v>
      </c>
      <c r="H39" s="15" t="s">
        <v>10</v>
      </c>
      <c r="I39" s="16"/>
      <c r="J39" s="6"/>
      <c r="K39" s="7">
        <f>SUM(J3:K31)+I35+I36</f>
        <v>0</v>
      </c>
    </row>
    <row r="40" spans="1:11" x14ac:dyDescent="0.25">
      <c r="G40" s="8"/>
    </row>
    <row r="42" spans="1:11" ht="45" x14ac:dyDescent="0.25">
      <c r="A42" s="23" t="s">
        <v>14</v>
      </c>
      <c r="B42" s="24"/>
      <c r="C42" s="25"/>
      <c r="D42" s="1" t="s">
        <v>28</v>
      </c>
      <c r="E42" s="1" t="s">
        <v>29</v>
      </c>
      <c r="F42" s="1" t="s">
        <v>16</v>
      </c>
      <c r="G42" s="1" t="s">
        <v>15</v>
      </c>
    </row>
    <row r="43" spans="1:11" x14ac:dyDescent="0.25">
      <c r="A43" s="26" t="s">
        <v>4</v>
      </c>
      <c r="B43" s="27"/>
      <c r="C43" s="28"/>
      <c r="D43" s="4">
        <f>ROUND((AVERAGE(D3:D31)),2)</f>
        <v>9.59</v>
      </c>
      <c r="E43" s="4">
        <f>ROUND((AVERAGE(E3:E31)),2)</f>
        <v>9.65</v>
      </c>
      <c r="F43" s="29"/>
      <c r="G43" s="29"/>
    </row>
    <row r="45" spans="1:11" x14ac:dyDescent="0.25">
      <c r="A45" s="30" t="s">
        <v>30</v>
      </c>
      <c r="B45" s="30"/>
      <c r="C45" s="30"/>
      <c r="D45" s="30"/>
      <c r="E45" s="30"/>
      <c r="F45" s="30"/>
      <c r="G45" s="30"/>
      <c r="H45" s="30"/>
      <c r="I45" s="30"/>
      <c r="J45" s="30"/>
      <c r="K45" s="30"/>
    </row>
    <row r="46" spans="1:11" x14ac:dyDescent="0.25">
      <c r="A46" s="30"/>
      <c r="B46" s="30"/>
      <c r="C46" s="30"/>
      <c r="D46" s="30"/>
      <c r="E46" s="30"/>
      <c r="F46" s="30"/>
      <c r="G46" s="30"/>
      <c r="H46" s="30"/>
      <c r="I46" s="30"/>
      <c r="J46" s="30"/>
      <c r="K46" s="30"/>
    </row>
  </sheetData>
  <sheetProtection algorithmName="SHA-512" hashValue="PqAnnYxpAOP6K7HNn1XlIcYpw2oYtr80Kl1w6Q08b2oEuKh1pZ4dURHTzGZX2WmpoK5rAgBIkdVStOWGflr/Hg==" saltValue="k6tqByMP13hmzuN8qdLCPw==" spinCount="100000" sheet="1" objects="1" scenarios="1"/>
  <mergeCells count="15">
    <mergeCell ref="A34:D34"/>
    <mergeCell ref="D39:F39"/>
    <mergeCell ref="H39:I39"/>
    <mergeCell ref="A42:C42"/>
    <mergeCell ref="A45:K46"/>
    <mergeCell ref="A43:C43"/>
    <mergeCell ref="A1:A2"/>
    <mergeCell ref="B1:B2"/>
    <mergeCell ref="C1:C2"/>
    <mergeCell ref="D1:E1"/>
    <mergeCell ref="F1:G1"/>
    <mergeCell ref="H1:I1"/>
    <mergeCell ref="J1:K1"/>
    <mergeCell ref="A35:D35"/>
    <mergeCell ref="A36:D36"/>
  </mergeCells>
  <dataValidations count="3">
    <dataValidation type="decimal" operator="lessThanOrEqual" allowBlank="1" showInputMessage="1" showErrorMessage="1" sqref="H3:I31" xr:uid="{F163AD4A-AD33-4EE4-89A0-CE832940EEB6}">
      <formula1>D3</formula1>
    </dataValidation>
    <dataValidation type="decimal" operator="lessThanOrEqual" allowBlank="1" showInputMessage="1" showErrorMessage="1" sqref="F43:G43" xr:uid="{7D1730E6-FFEC-4ED3-A2A1-F0328D7B709E}">
      <formula1>D43</formula1>
    </dataValidation>
    <dataValidation type="decimal" operator="lessThanOrEqual" allowBlank="1" showInputMessage="1" showErrorMessage="1" sqref="H35:H36" xr:uid="{5429D66F-C4AA-42E0-9E89-2DD3FA610F7B}">
      <formula1>E35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PLANTILLA OFERTA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González Cambero</dc:creator>
  <cp:lastModifiedBy>Patricia González Cambero</cp:lastModifiedBy>
  <cp:lastPrinted>2021-12-14T10:34:33Z</cp:lastPrinted>
  <dcterms:created xsi:type="dcterms:W3CDTF">2021-11-30T09:20:00Z</dcterms:created>
  <dcterms:modified xsi:type="dcterms:W3CDTF">2026-02-09T16:09:04Z</dcterms:modified>
</cp:coreProperties>
</file>