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J:\ITE\ENERGIA\CONTRACTES ENERGIA\2027_2029\Plec Azigrene\"/>
    </mc:Choice>
  </mc:AlternateContent>
  <xr:revisionPtr revIDLastSave="0" documentId="13_ncr:1_{A56E822B-F7BF-4910-A45C-0BD84F24E1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Hoja1!$A$1:$AE$28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C27" i="1"/>
  <c r="C26" i="1"/>
  <c r="C25" i="1"/>
  <c r="J8" i="1"/>
  <c r="J7" i="1"/>
  <c r="D26" i="1"/>
  <c r="E26" i="1"/>
  <c r="J6" i="1"/>
  <c r="J13" i="1" l="1"/>
  <c r="J14" i="1"/>
  <c r="J12" i="1"/>
  <c r="J10" i="1"/>
  <c r="J11" i="1"/>
  <c r="J9" i="1"/>
  <c r="D21" i="1"/>
  <c r="E21" i="1"/>
  <c r="D22" i="1"/>
  <c r="E22" i="1"/>
  <c r="D23" i="1"/>
  <c r="E23" i="1"/>
  <c r="C23" i="1"/>
  <c r="C22" i="1"/>
  <c r="D18" i="1"/>
  <c r="E18" i="1"/>
  <c r="C18" i="1"/>
  <c r="D17" i="1" l="1"/>
  <c r="E17" i="1"/>
  <c r="C17" i="1"/>
  <c r="E5" i="1"/>
  <c r="D5" i="1"/>
  <c r="C5" i="1"/>
  <c r="E6" i="1"/>
  <c r="D6" i="1"/>
  <c r="C6" i="1"/>
  <c r="B5" i="1"/>
  <c r="B6" i="1"/>
  <c r="B7" i="1"/>
  <c r="C21" i="1" l="1"/>
  <c r="E25" i="1" l="1"/>
  <c r="D25" i="1"/>
  <c r="D27" i="1"/>
  <c r="E27" i="1"/>
  <c r="J18" i="1" l="1"/>
  <c r="J17" i="1"/>
  <c r="J16" i="1"/>
  <c r="J15" i="1"/>
  <c r="D20" i="1"/>
  <c r="E20" i="1" l="1"/>
  <c r="C28" i="1"/>
  <c r="D28" i="1"/>
  <c r="E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Salsas</author>
  </authors>
  <commentList>
    <comment ref="F24" authorId="0" shapeId="0" xr:uid="{00000000-0006-0000-0000-000001000000}">
      <text>
        <r>
          <rPr>
            <sz val="9"/>
            <color indexed="81"/>
            <rFont val="Tahoma"/>
            <family val="2"/>
          </rPr>
          <t>cotización OMIP día anterior a la entrega de la oferta.</t>
        </r>
      </text>
    </comment>
  </commentList>
</comments>
</file>

<file path=xl/sharedStrings.xml><?xml version="1.0" encoding="utf-8"?>
<sst xmlns="http://schemas.openxmlformats.org/spreadsheetml/2006/main" count="56" uniqueCount="52">
  <si>
    <t>Tipo</t>
  </si>
  <si>
    <t>Fee1</t>
  </si>
  <si>
    <t>Fee2</t>
  </si>
  <si>
    <t>Producto</t>
  </si>
  <si>
    <t>PARAMETROS OFERTA</t>
  </si>
  <si>
    <r>
      <t>Precio</t>
    </r>
    <r>
      <rPr>
        <sz val="11"/>
        <color theme="1"/>
        <rFont val="Calibri"/>
        <family val="2"/>
        <scheme val="minor"/>
      </rPr>
      <t xml:space="preserve"> (€/MWh)</t>
    </r>
  </si>
  <si>
    <t>Mercado (€/MWh)</t>
  </si>
  <si>
    <t>Total (€/MWh)</t>
  </si>
  <si>
    <t>LICITADOR:</t>
  </si>
  <si>
    <t>CIF:</t>
  </si>
  <si>
    <t>cif</t>
  </si>
  <si>
    <t>OMIP (€/MWh)</t>
  </si>
  <si>
    <t>OMIE (€/MWh)</t>
  </si>
  <si>
    <t>Consumo Tot. (MWh)</t>
  </si>
  <si>
    <t>Importe de referencia para valorar las ofertas</t>
  </si>
  <si>
    <t>A rellenar por los ofertantes</t>
  </si>
  <si>
    <t>máximo coste cierre Y+1</t>
  </si>
  <si>
    <t>máximo coste cierre Y+2</t>
  </si>
  <si>
    <t>Comentario / precio máximo</t>
  </si>
  <si>
    <t>nombre empresa</t>
  </si>
  <si>
    <t>VALOR DE OFERTA (€):</t>
  </si>
  <si>
    <t>Los ofertantes deben rellenar solo las zonas marcadas con fondo azul claro.</t>
  </si>
  <si>
    <t>Fee3</t>
  </si>
  <si>
    <t>CIPLP-27</t>
  </si>
  <si>
    <t>CIPLP-28</t>
  </si>
  <si>
    <t>CIPLP-29</t>
  </si>
  <si>
    <t>Ponderación OMIP + CIPLP</t>
  </si>
  <si>
    <t>CIPLP (€/MWh)</t>
  </si>
  <si>
    <t>VALORACION COSTES DE CIERRE - LICITACION CAT 2027-2029</t>
  </si>
  <si>
    <t>Cons. CIPLP    (75%)</t>
  </si>
  <si>
    <t>CIPLP  (75%)</t>
  </si>
  <si>
    <t>FEE-cierre Y+1</t>
  </si>
  <si>
    <t>FEE-cierre Y+2</t>
  </si>
  <si>
    <t>FEE-cierre Y+3</t>
  </si>
  <si>
    <t>FEE-cierre Q+1</t>
  </si>
  <si>
    <t>FEE-cierre Q+2</t>
  </si>
  <si>
    <t>FEE-cierre Q+3</t>
  </si>
  <si>
    <t>FEE-cierre Q+4</t>
  </si>
  <si>
    <t>Parte indexada OMIP - Incluye GdO, FEE (coste de gestión de la comercializadora, FNEE (Fondo Nacional de Eficiencia Energética) y FNSSE (Fondo Nacional para la Sostenibilidad del Sistema Energético). Valor máximo de 10 €/MWh</t>
  </si>
  <si>
    <t>Parte indexada OMIE - Incluye GdO, FEE (coste de gestión de la comercializadora, FNEE (Fondo Nacional de Eficiencia Energética) y FNSSE (Fondo Nacional para la Sostenibilidad del Sistema Energético). Valor máximo de 10 €/MWh</t>
  </si>
  <si>
    <t>Parte CIPLP - Incluye GdO, FEE (coste de gestión de la comercializadora, FNEE (Fondo Nacional de Eficiencia Energética) y FNSSE (Fondo Nacional para la Sostenibilidad del Sistema Energético). Valor máximo de 10 €/MWh</t>
  </si>
  <si>
    <t>Coste de cierre en OMIP Settlent Price FTB para ese periodo. Valor máximo de +2 €/MWh</t>
  </si>
  <si>
    <t>Cons. OMIE (15%)</t>
  </si>
  <si>
    <t>Cons. OMIP (10%)</t>
  </si>
  <si>
    <t>Index OMIE (15%)</t>
  </si>
  <si>
    <t>Index OMIP (10%)</t>
  </si>
  <si>
    <t>indexado OMIP (10%)</t>
  </si>
  <si>
    <t>index OMIP (10%) + CIPLP (75%)</t>
  </si>
  <si>
    <t>máximo Settlent Price FTB YR-27 del 06/03/2026 + 1 €/MWh</t>
  </si>
  <si>
    <t>máximo Settlent Price FTB YR-28 del 06/03/2026 + 2 €/MWh</t>
  </si>
  <si>
    <t xml:space="preserve">máximo Settlent Price FTB YR-29 del 06/03/2026 + 3 €/MWh </t>
  </si>
  <si>
    <t xml:space="preserve">          Indicar cotización OMIP Settlent Price FTB YR-27 a YR-29 del 06/03/2026 (€/MWh)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</si>
</sst>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0.0000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9"/>
      <color indexed="81"/>
      <name val="Tahoma"/>
      <family val="2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2" borderId="0" xfId="0" applyFont="1" applyFill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9" fillId="3" borderId="0" xfId="0" applyFont="1" applyFill="1" applyAlignment="1">
      <alignment horizontal="left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2" fillId="2" borderId="3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horizontal="right" vertical="center"/>
      <protection locked="0"/>
    </xf>
    <xf numFmtId="164" fontId="2" fillId="2" borderId="5" xfId="0" applyNumberFormat="1" applyFont="1" applyFill="1" applyBorder="1" applyAlignment="1" applyProtection="1">
      <alignment horizontal="center"/>
      <protection locked="0"/>
    </xf>
    <xf numFmtId="165" fontId="0" fillId="3" borderId="0" xfId="0" applyNumberFormat="1" applyFill="1" applyAlignment="1">
      <alignment horizontal="center"/>
    </xf>
    <xf numFmtId="0" fontId="0" fillId="0" borderId="2" xfId="0" applyBorder="1" applyAlignment="1" applyProtection="1">
      <alignment horizontal="center" vertical="center" wrapText="1"/>
      <protection locked="0"/>
    </xf>
    <xf numFmtId="9" fontId="0" fillId="0" borderId="1" xfId="1" applyFont="1" applyBorder="1" applyAlignment="1" applyProtection="1">
      <alignment horizontal="center"/>
      <protection locked="0"/>
    </xf>
    <xf numFmtId="166" fontId="4" fillId="0" borderId="1" xfId="0" applyNumberFormat="1" applyFont="1" applyBorder="1" applyAlignment="1" applyProtection="1">
      <alignment horizontal="center" vertical="center"/>
      <protection locked="0"/>
    </xf>
    <xf numFmtId="166" fontId="4" fillId="0" borderId="1" xfId="1" applyNumberFormat="1" applyFont="1" applyFill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65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4" borderId="1" xfId="0" applyFon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438150</xdr:colOff>
      <xdr:row>3</xdr:row>
      <xdr:rowOff>38100</xdr:rowOff>
    </xdr:from>
    <xdr:to>
      <xdr:col>8</xdr:col>
      <xdr:colOff>600075</xdr:colOff>
      <xdr:row>3</xdr:row>
      <xdr:rowOff>171450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4E0F0670-9E4E-4A6E-858F-683B9127920A}"/>
            </a:ext>
          </a:extLst>
        </xdr:cNvPr>
        <xdr:cNvSpPr/>
      </xdr:nvSpPr>
      <xdr:spPr>
        <a:xfrm>
          <a:off x="7505700" y="628650"/>
          <a:ext cx="161925" cy="133350"/>
        </a:xfrm>
        <a:prstGeom prst="downArrow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171450</xdr:colOff>
      <xdr:row>27</xdr:row>
      <xdr:rowOff>28576</xdr:rowOff>
    </xdr:from>
    <xdr:to>
      <xdr:col>9</xdr:col>
      <xdr:colOff>314325</xdr:colOff>
      <xdr:row>27</xdr:row>
      <xdr:rowOff>180976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DDD35B0A-5ECE-4AA7-AD57-E90261025833}"/>
            </a:ext>
          </a:extLst>
        </xdr:cNvPr>
        <xdr:cNvSpPr/>
      </xdr:nvSpPr>
      <xdr:spPr>
        <a:xfrm rot="10800000">
          <a:off x="8305800" y="5000626"/>
          <a:ext cx="142875" cy="152400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85725</xdr:colOff>
      <xdr:row>23</xdr:row>
      <xdr:rowOff>28576</xdr:rowOff>
    </xdr:from>
    <xdr:to>
      <xdr:col>6</xdr:col>
      <xdr:colOff>228600</xdr:colOff>
      <xdr:row>23</xdr:row>
      <xdr:rowOff>180976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872D96D3-6DF1-414B-8A96-A988679D1C48}"/>
            </a:ext>
          </a:extLst>
        </xdr:cNvPr>
        <xdr:cNvSpPr/>
      </xdr:nvSpPr>
      <xdr:spPr>
        <a:xfrm rot="10800000">
          <a:off x="5629275" y="4238626"/>
          <a:ext cx="142875" cy="152400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view="pageBreakPreview" zoomScaleNormal="100" zoomScaleSheetLayoutView="100" workbookViewId="0">
      <selection activeCell="O26" sqref="O26"/>
    </sheetView>
  </sheetViews>
  <sheetFormatPr baseColWidth="10" defaultRowHeight="15" x14ac:dyDescent="0.25"/>
  <cols>
    <col min="1" max="1" width="3.42578125" customWidth="1"/>
    <col min="2" max="4" width="9.5703125" customWidth="1"/>
    <col min="5" max="5" width="8.5703125" customWidth="1"/>
    <col min="6" max="6" width="36.28515625" customWidth="1"/>
    <col min="7" max="7" width="3.42578125" customWidth="1"/>
    <col min="8" max="8" width="20.7109375" bestFit="1" customWidth="1"/>
    <col min="9" max="9" width="16" customWidth="1"/>
    <col min="10" max="10" width="7" customWidth="1"/>
    <col min="11" max="11" width="12.5703125" customWidth="1"/>
    <col min="12" max="12" width="15.5703125" bestFit="1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5.75" x14ac:dyDescent="0.25">
      <c r="A2" s="1"/>
      <c r="B2" s="33" t="s">
        <v>28</v>
      </c>
      <c r="C2" s="33"/>
      <c r="D2" s="33"/>
      <c r="E2" s="33"/>
      <c r="F2" s="33"/>
      <c r="G2" s="1"/>
      <c r="H2" s="33" t="s">
        <v>4</v>
      </c>
      <c r="I2" s="33"/>
      <c r="J2" s="1"/>
      <c r="K2" s="4" t="s">
        <v>8</v>
      </c>
      <c r="L2" s="6" t="s">
        <v>19</v>
      </c>
    </row>
    <row r="3" spans="1:12" ht="15.75" x14ac:dyDescent="0.25">
      <c r="A3" s="1"/>
      <c r="B3" s="35" t="s">
        <v>21</v>
      </c>
      <c r="C3" s="35"/>
      <c r="D3" s="35"/>
      <c r="E3" s="35"/>
      <c r="F3" s="35"/>
      <c r="G3" s="1"/>
      <c r="H3" s="34" t="s">
        <v>15</v>
      </c>
      <c r="I3" s="34"/>
      <c r="J3" s="5"/>
      <c r="K3" s="4" t="s">
        <v>9</v>
      </c>
      <c r="L3" s="6" t="s">
        <v>10</v>
      </c>
    </row>
    <row r="4" spans="1:12" x14ac:dyDescent="0.25">
      <c r="A4" s="1"/>
      <c r="B4" s="1"/>
      <c r="C4" s="2">
        <v>2027</v>
      </c>
      <c r="D4" s="2">
        <v>2028</v>
      </c>
      <c r="E4" s="2">
        <v>2029</v>
      </c>
      <c r="F4" s="2" t="s">
        <v>0</v>
      </c>
      <c r="G4" s="1"/>
      <c r="H4" s="1"/>
      <c r="I4" s="1"/>
      <c r="J4" s="2"/>
      <c r="K4" s="1"/>
      <c r="L4" s="1"/>
    </row>
    <row r="5" spans="1:12" x14ac:dyDescent="0.25">
      <c r="A5" s="1"/>
      <c r="B5" s="17">
        <f>SUM(C5:$E$7)</f>
        <v>1</v>
      </c>
      <c r="C5" s="18">
        <f>(15/3)%</f>
        <v>0.05</v>
      </c>
      <c r="D5" s="18">
        <f t="shared" ref="D5:E5" si="0">(15/3)%</f>
        <v>0.05</v>
      </c>
      <c r="E5" s="18">
        <f t="shared" si="0"/>
        <v>0.05</v>
      </c>
      <c r="F5" s="3" t="s">
        <v>44</v>
      </c>
      <c r="G5" s="1"/>
      <c r="H5" s="2" t="s">
        <v>3</v>
      </c>
      <c r="I5" s="2" t="s">
        <v>5</v>
      </c>
      <c r="J5" s="1"/>
      <c r="K5" s="8" t="s">
        <v>18</v>
      </c>
      <c r="L5" s="1"/>
    </row>
    <row r="6" spans="1:12" x14ac:dyDescent="0.25">
      <c r="A6" s="1"/>
      <c r="B6" s="17">
        <f>SUM(C6:$E$7)</f>
        <v>0.85</v>
      </c>
      <c r="C6" s="19">
        <f>(10/3)%</f>
        <v>3.3333333333333333E-2</v>
      </c>
      <c r="D6" s="19">
        <f t="shared" ref="D6:E6" si="1">(10/3)%</f>
        <v>3.3333333333333333E-2</v>
      </c>
      <c r="E6" s="19">
        <f t="shared" si="1"/>
        <v>3.3333333333333333E-2</v>
      </c>
      <c r="F6" s="16" t="s">
        <v>45</v>
      </c>
      <c r="G6" s="1"/>
      <c r="H6" s="7" t="s">
        <v>23</v>
      </c>
      <c r="I6" s="15"/>
      <c r="J6" s="1" t="str">
        <f>IF(I6=0,"",IF(I6&lt;C24+1.01,"OK","ERROR"))</f>
        <v/>
      </c>
      <c r="K6" s="1" t="s">
        <v>48</v>
      </c>
      <c r="L6" s="1"/>
    </row>
    <row r="7" spans="1:12" x14ac:dyDescent="0.25">
      <c r="A7" s="1"/>
      <c r="B7" s="17">
        <f>SUM(C7:$E$7)</f>
        <v>0.75</v>
      </c>
      <c r="C7" s="18">
        <v>0.25</v>
      </c>
      <c r="D7" s="18">
        <v>0.25</v>
      </c>
      <c r="E7" s="18">
        <v>0.25</v>
      </c>
      <c r="F7" s="3" t="s">
        <v>30</v>
      </c>
      <c r="G7" s="1"/>
      <c r="H7" s="7" t="s">
        <v>24</v>
      </c>
      <c r="I7" s="15"/>
      <c r="J7" s="1" t="str">
        <f>IF(I7=0,"",IF(I7&lt;D24+2.01,"OK","ERROR"))</f>
        <v/>
      </c>
      <c r="K7" s="1" t="s">
        <v>49</v>
      </c>
      <c r="L7" s="1"/>
    </row>
    <row r="8" spans="1:12" x14ac:dyDescent="0.25">
      <c r="A8" s="1"/>
      <c r="G8" s="1"/>
      <c r="H8" s="7" t="s">
        <v>25</v>
      </c>
      <c r="I8" s="15"/>
      <c r="J8" s="1" t="str">
        <f>IF(I8=0,"",IF(I8&lt;E24+3.01,"OK","ERROR"))</f>
        <v/>
      </c>
      <c r="K8" s="1" t="s">
        <v>50</v>
      </c>
      <c r="L8" s="1"/>
    </row>
    <row r="9" spans="1:12" x14ac:dyDescent="0.25">
      <c r="A9" s="1"/>
      <c r="G9" s="1"/>
      <c r="H9" s="7" t="s">
        <v>1</v>
      </c>
      <c r="I9" s="15"/>
      <c r="J9" s="1" t="str">
        <f>IF(I9&gt;10,"ERROR","")</f>
        <v/>
      </c>
      <c r="K9" s="1" t="s">
        <v>38</v>
      </c>
      <c r="L9" s="1"/>
    </row>
    <row r="10" spans="1:12" x14ac:dyDescent="0.25">
      <c r="A10" s="1"/>
      <c r="G10" s="1"/>
      <c r="H10" s="7" t="s">
        <v>2</v>
      </c>
      <c r="I10" s="15"/>
      <c r="J10" s="1" t="str">
        <f t="shared" ref="J10:J11" si="2">IF(I10&gt;10,"ERROR","")</f>
        <v/>
      </c>
      <c r="K10" s="1" t="s">
        <v>39</v>
      </c>
      <c r="L10" s="1"/>
    </row>
    <row r="11" spans="1:12" x14ac:dyDescent="0.25">
      <c r="A11" s="1"/>
      <c r="G11" s="1"/>
      <c r="H11" s="7" t="s">
        <v>22</v>
      </c>
      <c r="I11" s="15"/>
      <c r="J11" s="1" t="str">
        <f t="shared" si="2"/>
        <v/>
      </c>
      <c r="K11" s="1" t="s">
        <v>40</v>
      </c>
    </row>
    <row r="12" spans="1:12" x14ac:dyDescent="0.25">
      <c r="A12" s="1"/>
      <c r="G12" s="1"/>
      <c r="H12" s="7" t="s">
        <v>31</v>
      </c>
      <c r="I12" s="15"/>
      <c r="J12" s="1" t="str">
        <f>IF(I12&gt;2,"ERROR","")</f>
        <v/>
      </c>
      <c r="K12" s="1" t="s">
        <v>41</v>
      </c>
      <c r="L12" s="1"/>
    </row>
    <row r="13" spans="1:12" x14ac:dyDescent="0.25">
      <c r="A13" s="1"/>
      <c r="G13" s="1"/>
      <c r="H13" s="7" t="s">
        <v>32</v>
      </c>
      <c r="I13" s="15"/>
      <c r="J13" s="1" t="str">
        <f t="shared" ref="J13:J14" si="3">IF(I13&gt;2,"ERROR","")</f>
        <v/>
      </c>
      <c r="K13" s="1" t="s">
        <v>41</v>
      </c>
      <c r="L13" s="1"/>
    </row>
    <row r="14" spans="1:12" x14ac:dyDescent="0.25">
      <c r="A14" s="1"/>
      <c r="G14" s="1"/>
      <c r="H14" s="7" t="s">
        <v>33</v>
      </c>
      <c r="I14" s="15"/>
      <c r="J14" s="1" t="str">
        <f t="shared" si="3"/>
        <v/>
      </c>
      <c r="K14" s="1" t="s">
        <v>41</v>
      </c>
      <c r="L14" s="1"/>
    </row>
    <row r="15" spans="1:12" x14ac:dyDescent="0.25">
      <c r="A15" s="1"/>
      <c r="G15" s="1"/>
      <c r="H15" s="7" t="s">
        <v>34</v>
      </c>
      <c r="I15" s="15"/>
      <c r="J15" s="1" t="str">
        <f>IF(I15=0,"",IF(I15&gt;I12,"ERROR","OK"))</f>
        <v/>
      </c>
      <c r="K15" s="1" t="s">
        <v>16</v>
      </c>
      <c r="L15" s="1"/>
    </row>
    <row r="16" spans="1:12" x14ac:dyDescent="0.25">
      <c r="A16" s="1"/>
      <c r="C16" s="30">
        <v>2027</v>
      </c>
      <c r="D16" s="30">
        <v>2028</v>
      </c>
      <c r="E16" s="30">
        <v>2029</v>
      </c>
      <c r="F16" s="32" t="s">
        <v>26</v>
      </c>
      <c r="G16" s="1"/>
      <c r="H16" s="7" t="s">
        <v>35</v>
      </c>
      <c r="I16" s="15"/>
      <c r="J16" s="1" t="str">
        <f>IF(I16=0,"",IF(I16&gt;I12,"ERROR","OK"))</f>
        <v/>
      </c>
      <c r="K16" s="1" t="s">
        <v>16</v>
      </c>
      <c r="L16" s="1"/>
    </row>
    <row r="17" spans="1:12" x14ac:dyDescent="0.25">
      <c r="A17" s="1"/>
      <c r="C17" s="20">
        <f>C6</f>
        <v>3.3333333333333333E-2</v>
      </c>
      <c r="D17" s="20">
        <f t="shared" ref="D17:E17" si="4">D6</f>
        <v>3.3333333333333333E-2</v>
      </c>
      <c r="E17" s="20">
        <f t="shared" si="4"/>
        <v>3.3333333333333333E-2</v>
      </c>
      <c r="F17" s="21" t="s">
        <v>46</v>
      </c>
      <c r="G17" s="1"/>
      <c r="H17" s="7" t="s">
        <v>36</v>
      </c>
      <c r="I17" s="15"/>
      <c r="J17" s="1" t="str">
        <f>IF(I17=0,"",IF(I17&gt;I13,"ERROR","OK"))</f>
        <v/>
      </c>
      <c r="K17" s="1" t="s">
        <v>17</v>
      </c>
      <c r="L17" s="1"/>
    </row>
    <row r="18" spans="1:12" x14ac:dyDescent="0.25">
      <c r="A18" s="1"/>
      <c r="C18" s="20">
        <f>C7+C6</f>
        <v>0.28333333333333333</v>
      </c>
      <c r="D18" s="20">
        <f t="shared" ref="D18:E18" si="5">D7+D6</f>
        <v>0.28333333333333333</v>
      </c>
      <c r="E18" s="20">
        <f t="shared" si="5"/>
        <v>0.28333333333333333</v>
      </c>
      <c r="F18" s="21" t="s">
        <v>47</v>
      </c>
      <c r="G18" s="1"/>
      <c r="H18" s="7" t="s">
        <v>37</v>
      </c>
      <c r="I18" s="15"/>
      <c r="J18" s="1" t="str">
        <f>IF(I18=0,"",IF(I18&gt;I13,"ERROR","OK"))</f>
        <v/>
      </c>
      <c r="K18" s="1" t="s">
        <v>17</v>
      </c>
      <c r="L18" s="1"/>
    </row>
    <row r="19" spans="1:12" x14ac:dyDescent="0.25">
      <c r="A19" s="1"/>
      <c r="C19" s="30">
        <v>2027</v>
      </c>
      <c r="D19" s="30">
        <v>2028</v>
      </c>
      <c r="E19" s="30">
        <v>2029</v>
      </c>
      <c r="F19" s="31"/>
      <c r="G19" s="1"/>
    </row>
    <row r="20" spans="1:12" x14ac:dyDescent="0.25">
      <c r="A20" s="1"/>
      <c r="C20" s="22">
        <v>60000</v>
      </c>
      <c r="D20" s="22">
        <f>+C20</f>
        <v>60000</v>
      </c>
      <c r="E20" s="22">
        <f t="shared" ref="E20" si="6">+D20</f>
        <v>60000</v>
      </c>
      <c r="F20" s="23" t="s">
        <v>13</v>
      </c>
      <c r="G20" s="1"/>
    </row>
    <row r="21" spans="1:12" x14ac:dyDescent="0.25">
      <c r="A21" s="1"/>
      <c r="C21" s="22">
        <f>+C$20*0.75</f>
        <v>45000</v>
      </c>
      <c r="D21" s="22">
        <f t="shared" ref="D21:E21" si="7">+D$20*0.75</f>
        <v>45000</v>
      </c>
      <c r="E21" s="22">
        <f t="shared" si="7"/>
        <v>45000</v>
      </c>
      <c r="F21" s="23" t="s">
        <v>29</v>
      </c>
      <c r="G21" s="1"/>
    </row>
    <row r="22" spans="1:12" x14ac:dyDescent="0.25">
      <c r="A22" s="1"/>
      <c r="C22" s="22">
        <f>+C$20*0.1</f>
        <v>6000</v>
      </c>
      <c r="D22" s="22">
        <f t="shared" ref="D22:E22" si="8">+D$20*0.1</f>
        <v>6000</v>
      </c>
      <c r="E22" s="22">
        <f t="shared" si="8"/>
        <v>6000</v>
      </c>
      <c r="F22" s="23" t="s">
        <v>43</v>
      </c>
      <c r="G22" s="1"/>
    </row>
    <row r="23" spans="1:12" x14ac:dyDescent="0.25">
      <c r="C23" s="22">
        <f>+C$20*0.15</f>
        <v>9000</v>
      </c>
      <c r="D23" s="22">
        <f t="shared" ref="D23:E23" si="9">+D$20*0.15</f>
        <v>9000</v>
      </c>
      <c r="E23" s="22">
        <f t="shared" si="9"/>
        <v>9000</v>
      </c>
      <c r="F23" s="23" t="s">
        <v>42</v>
      </c>
    </row>
    <row r="24" spans="1:12" x14ac:dyDescent="0.25">
      <c r="C24" s="24"/>
      <c r="D24" s="24"/>
      <c r="E24" s="24"/>
      <c r="F24" s="25" t="s">
        <v>6</v>
      </c>
      <c r="G24" s="11" t="s">
        <v>51</v>
      </c>
      <c r="H24" s="1"/>
      <c r="I24" s="1"/>
      <c r="J24" s="1"/>
      <c r="K24" s="1"/>
      <c r="L24" s="1"/>
    </row>
    <row r="25" spans="1:12" x14ac:dyDescent="0.25">
      <c r="C25" s="26">
        <f>I6+$I$11</f>
        <v>0</v>
      </c>
      <c r="D25" s="26">
        <f>I7+$I$11</f>
        <v>0</v>
      </c>
      <c r="E25" s="26">
        <f>I8+$I$11</f>
        <v>0</v>
      </c>
      <c r="F25" s="27" t="s">
        <v>27</v>
      </c>
      <c r="G25" s="1"/>
      <c r="I25" s="1"/>
      <c r="J25" s="1"/>
      <c r="K25" s="1"/>
      <c r="L25" s="1"/>
    </row>
    <row r="26" spans="1:12" x14ac:dyDescent="0.25">
      <c r="C26" s="26">
        <f>C24+I12+$I$9</f>
        <v>0</v>
      </c>
      <c r="D26" s="26">
        <f>D24+$I$9+$I$13</f>
        <v>0</v>
      </c>
      <c r="E26" s="26">
        <f>E24+I14+$I$9</f>
        <v>0</v>
      </c>
      <c r="F26" s="27" t="s">
        <v>11</v>
      </c>
      <c r="G26" s="1"/>
      <c r="H26" s="1"/>
      <c r="I26" s="1"/>
      <c r="J26" s="1"/>
      <c r="K26" s="1"/>
      <c r="L26" s="1"/>
    </row>
    <row r="27" spans="1:12" x14ac:dyDescent="0.25">
      <c r="C27" s="26">
        <f>C24+$I$10</f>
        <v>0</v>
      </c>
      <c r="D27" s="26">
        <f>D24+$I$10</f>
        <v>0</v>
      </c>
      <c r="E27" s="26">
        <f>E24+$I$10</f>
        <v>0</v>
      </c>
      <c r="F27" s="27" t="s">
        <v>12</v>
      </c>
      <c r="G27" s="1"/>
      <c r="L27" s="1"/>
    </row>
    <row r="28" spans="1:12" x14ac:dyDescent="0.25">
      <c r="C28" s="28">
        <f>SUMPRODUCT(C21:C23,C25:C27)/C20</f>
        <v>0</v>
      </c>
      <c r="D28" s="28">
        <f t="shared" ref="D28:E28" si="10">SUMPRODUCT(D21:D23,D25:D27)/D20</f>
        <v>0</v>
      </c>
      <c r="E28" s="28">
        <f t="shared" si="10"/>
        <v>0</v>
      </c>
      <c r="F28" s="29" t="s">
        <v>7</v>
      </c>
      <c r="G28" s="12"/>
      <c r="H28" s="13" t="s">
        <v>20</v>
      </c>
      <c r="I28" s="14">
        <f>SUMPRODUCT(C20:E20,C28:E28)</f>
        <v>0</v>
      </c>
      <c r="J28" s="9"/>
      <c r="K28" s="10" t="s">
        <v>14</v>
      </c>
    </row>
  </sheetData>
  <mergeCells count="4">
    <mergeCell ref="B2:F2"/>
    <mergeCell ref="H2:I2"/>
    <mergeCell ref="H3:I3"/>
    <mergeCell ref="B3:F3"/>
  </mergeCells>
  <phoneticPr fontId="6" type="noConversion"/>
  <pageMargins left="0.7" right="0.7" top="0.75" bottom="0.75" header="0.3" footer="0.3"/>
  <pageSetup paperSize="9" scale="2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Salsas</dc:creator>
  <cp:lastModifiedBy>Andreu Fargas Marques</cp:lastModifiedBy>
  <dcterms:created xsi:type="dcterms:W3CDTF">2020-05-28T10:33:12Z</dcterms:created>
  <dcterms:modified xsi:type="dcterms:W3CDTF">2025-12-23T13:13:35Z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03402-3c38-494b-8da3-1b09da23d161_Enabled">
    <vt:lpwstr>true</vt:lpwstr>
  </property>
  <property fmtid="{D5CDD505-2E9C-101B-9397-08002B2CF9AE}" pid="3" name="MSIP_Label_2c703402-3c38-494b-8da3-1b09da23d161_SetDate">
    <vt:lpwstr>2025-12-23T13:13:35Z</vt:lpwstr>
  </property>
  <property fmtid="{D5CDD505-2E9C-101B-9397-08002B2CF9AE}" pid="4" name="MSIP_Label_2c703402-3c38-494b-8da3-1b09da23d161_Method">
    <vt:lpwstr>Standard</vt:lpwstr>
  </property>
  <property fmtid="{D5CDD505-2E9C-101B-9397-08002B2CF9AE}" pid="5" name="MSIP_Label_2c703402-3c38-494b-8da3-1b09da23d161_Name">
    <vt:lpwstr>Ús intern</vt:lpwstr>
  </property>
  <property fmtid="{D5CDD505-2E9C-101B-9397-08002B2CF9AE}" pid="6" name="MSIP_Label_2c703402-3c38-494b-8da3-1b09da23d161_SiteId">
    <vt:lpwstr>a1ac7fe6-1562-495e-b589-12ebe7bd37f4</vt:lpwstr>
  </property>
  <property fmtid="{D5CDD505-2E9C-101B-9397-08002B2CF9AE}" pid="7" name="MSIP_Label_2c703402-3c38-494b-8da3-1b09da23d161_ActionId">
    <vt:lpwstr>97dc3df1-de87-48f4-bf08-6feccdd9d389</vt:lpwstr>
  </property>
  <property fmtid="{D5CDD505-2E9C-101B-9397-08002B2CF9AE}" pid="8" name="MSIP_Label_2c703402-3c38-494b-8da3-1b09da23d161_ContentBits">
    <vt:lpwstr>0</vt:lpwstr>
  </property>
</Properties>
</file>